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tabRatio="687" activeTab="4"/>
  </bookViews>
  <sheets>
    <sheet name="меню ОМС 01,02,20" sheetId="26" r:id="rId1"/>
    <sheet name="меню ОСУ 19,12,19 " sheetId="25" r:id="rId2"/>
    <sheet name="меню ОМС дн 01,02,20" sheetId="24" r:id="rId3"/>
    <sheet name="блюда" sheetId="1" r:id="rId4"/>
    <sheet name="Меню раскладка накопительная" sheetId="5" r:id="rId5"/>
  </sheets>
  <definedNames>
    <definedName name="_xlnm.Print_Area" localSheetId="0">'меню ОМС 01,02,20'!$A$1:$O$175</definedName>
    <definedName name="_xlnm.Print_Area" localSheetId="2">'меню ОМС дн 01,02,20'!$A$1:$F$38</definedName>
    <definedName name="_xlnm.Print_Area" localSheetId="1">'меню ОСУ 19,12,19 '!$A$1:$D$176</definedName>
  </definedNames>
  <calcPr calcId="125725"/>
</workbook>
</file>

<file path=xl/calcChain.xml><?xml version="1.0" encoding="utf-8"?>
<calcChain xmlns="http://schemas.openxmlformats.org/spreadsheetml/2006/main">
  <c r="D84" i="26"/>
  <c r="F19" i="5"/>
  <c r="H19"/>
  <c r="E7"/>
  <c r="C6"/>
  <c r="I37"/>
  <c r="I36"/>
  <c r="I33"/>
  <c r="I34"/>
  <c r="B9"/>
  <c r="I35"/>
  <c r="E9"/>
  <c r="D9"/>
  <c r="I20"/>
  <c r="H32"/>
  <c r="D32"/>
  <c r="I32"/>
  <c r="K32"/>
  <c r="B14"/>
  <c r="B17"/>
  <c r="H17"/>
  <c r="G17"/>
  <c r="F17"/>
  <c r="E17"/>
  <c r="D17"/>
  <c r="C17"/>
  <c r="G11"/>
  <c r="H11"/>
  <c r="F11"/>
  <c r="E11"/>
  <c r="D11"/>
  <c r="C11"/>
  <c r="B11"/>
  <c r="I23"/>
  <c r="G6"/>
  <c r="E6"/>
  <c r="H6"/>
  <c r="D6"/>
  <c r="H7"/>
  <c r="G7"/>
  <c r="F7"/>
  <c r="D7"/>
  <c r="C7"/>
  <c r="B7"/>
  <c r="I26"/>
  <c r="B29"/>
  <c r="I29"/>
  <c r="H22"/>
  <c r="G22"/>
  <c r="F22"/>
  <c r="E22"/>
  <c r="D22"/>
  <c r="C22"/>
  <c r="B22"/>
  <c r="I22"/>
  <c r="H13"/>
  <c r="F13"/>
  <c r="E13"/>
  <c r="B13"/>
  <c r="C18"/>
  <c r="I18"/>
  <c r="B38"/>
  <c r="I38"/>
  <c r="I30"/>
  <c r="G25"/>
  <c r="I25"/>
  <c r="D16"/>
  <c r="F16"/>
  <c r="H16"/>
  <c r="G16"/>
  <c r="E16"/>
  <c r="C16"/>
  <c r="B16"/>
  <c r="H14"/>
  <c r="G14"/>
  <c r="F14"/>
  <c r="E14"/>
  <c r="D14"/>
  <c r="C14"/>
  <c r="H15"/>
  <c r="G15"/>
  <c r="F15"/>
  <c r="D15"/>
  <c r="C15"/>
  <c r="B15"/>
  <c r="I4"/>
  <c r="I5"/>
  <c r="I6"/>
  <c r="I7"/>
  <c r="I8"/>
  <c r="I9"/>
  <c r="I10"/>
  <c r="I11"/>
  <c r="I12"/>
  <c r="C13"/>
  <c r="D13"/>
  <c r="G13"/>
  <c r="I13"/>
  <c r="I14"/>
  <c r="E15"/>
  <c r="I15"/>
  <c r="I16"/>
  <c r="I17"/>
  <c r="B19"/>
  <c r="D19"/>
  <c r="G19"/>
  <c r="I19"/>
  <c r="B21"/>
  <c r="I21"/>
  <c r="I28"/>
  <c r="K12"/>
  <c r="K3"/>
  <c r="K4"/>
  <c r="K5"/>
  <c r="K6"/>
  <c r="K7"/>
  <c r="K8"/>
  <c r="K9"/>
  <c r="K10"/>
  <c r="K11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3"/>
  <c r="K34"/>
  <c r="K35"/>
  <c r="K36"/>
  <c r="K37"/>
  <c r="K38"/>
  <c r="K2"/>
  <c r="D32" i="1"/>
</calcChain>
</file>

<file path=xl/sharedStrings.xml><?xml version="1.0" encoding="utf-8"?>
<sst xmlns="http://schemas.openxmlformats.org/spreadsheetml/2006/main" count="1926" uniqueCount="465">
  <si>
    <t>Сок фруктовый</t>
  </si>
  <si>
    <t>Сосиски</t>
  </si>
  <si>
    <t>Печенье</t>
  </si>
  <si>
    <t>Молоко</t>
  </si>
  <si>
    <t>Кефир</t>
  </si>
  <si>
    <t>Сметана</t>
  </si>
  <si>
    <t>Сыр</t>
  </si>
  <si>
    <t>Яйцо</t>
  </si>
  <si>
    <t>Кр манная</t>
  </si>
  <si>
    <t>Рис</t>
  </si>
  <si>
    <t>Пшено</t>
  </si>
  <si>
    <t>Сахар</t>
  </si>
  <si>
    <t>Кисель</t>
  </si>
  <si>
    <t>Бананы</t>
  </si>
  <si>
    <t>Картофель</t>
  </si>
  <si>
    <t>Капуста</t>
  </si>
  <si>
    <t>Лук</t>
  </si>
  <si>
    <t>Морковь</t>
  </si>
  <si>
    <t>Свекла</t>
  </si>
  <si>
    <t>Курага</t>
  </si>
  <si>
    <t>Изюм</t>
  </si>
  <si>
    <t>Хлеб пшеничный</t>
  </si>
  <si>
    <t>Хлеб ржаной</t>
  </si>
  <si>
    <t>Какао</t>
  </si>
  <si>
    <t>Чай</t>
  </si>
  <si>
    <t>Соль</t>
  </si>
  <si>
    <t>Дрожжи</t>
  </si>
  <si>
    <t>Огурец соленый</t>
  </si>
  <si>
    <t>Томатная паста</t>
  </si>
  <si>
    <t>Лавровый лист</t>
  </si>
  <si>
    <t>Наименование блюда</t>
  </si>
  <si>
    <t>Масса брутто</t>
  </si>
  <si>
    <t>Наименование продукта</t>
  </si>
  <si>
    <t>Каша манная</t>
  </si>
  <si>
    <t>Масло сливочное</t>
  </si>
  <si>
    <t>Каша пшеная</t>
  </si>
  <si>
    <t>Дружба</t>
  </si>
  <si>
    <t>Каша пшеничная</t>
  </si>
  <si>
    <t>Пшеничка</t>
  </si>
  <si>
    <t>Каша ячневая</t>
  </si>
  <si>
    <t>Каша геркулесоваяя</t>
  </si>
  <si>
    <t>Каша рисовая</t>
  </si>
  <si>
    <t>каши</t>
  </si>
  <si>
    <t>супы</t>
  </si>
  <si>
    <t xml:space="preserve">Суп картофельный с </t>
  </si>
  <si>
    <t>мясом</t>
  </si>
  <si>
    <t>Мясо</t>
  </si>
  <si>
    <t>Масло растительное</t>
  </si>
  <si>
    <t>консервами</t>
  </si>
  <si>
    <t>Суп с клецками</t>
  </si>
  <si>
    <t>Мука</t>
  </si>
  <si>
    <t>Рассольник</t>
  </si>
  <si>
    <t>Ленинградский</t>
  </si>
  <si>
    <t>Кр.перловая</t>
  </si>
  <si>
    <t>Борщ со сметаной</t>
  </si>
  <si>
    <t xml:space="preserve">Суп молочный </t>
  </si>
  <si>
    <t>Вермишель</t>
  </si>
  <si>
    <t>Вторые блюда</t>
  </si>
  <si>
    <t>Щи мясные</t>
  </si>
  <si>
    <t>Гуляш из отварного</t>
  </si>
  <si>
    <t>мяса</t>
  </si>
  <si>
    <t>Рыба</t>
  </si>
  <si>
    <t>Тефтели паровые</t>
  </si>
  <si>
    <t>Биточки рыбные</t>
  </si>
  <si>
    <t>молоко</t>
  </si>
  <si>
    <t>0,1шт</t>
  </si>
  <si>
    <t>Мука пшеничная</t>
  </si>
  <si>
    <t>Плов с рисом</t>
  </si>
  <si>
    <t>Куры отварные</t>
  </si>
  <si>
    <t>Курица</t>
  </si>
  <si>
    <t>Жаркое по-домашнему</t>
  </si>
  <si>
    <t>Мясо отварное</t>
  </si>
  <si>
    <t>Гарниры</t>
  </si>
  <si>
    <t>Картофельное пюре</t>
  </si>
  <si>
    <t>со сливочным маслом</t>
  </si>
  <si>
    <t>картофель</t>
  </si>
  <si>
    <t>Вермишель отварная</t>
  </si>
  <si>
    <t>макароны</t>
  </si>
  <si>
    <t>Рис отварной</t>
  </si>
  <si>
    <t>Каша гречневая</t>
  </si>
  <si>
    <t>гречка</t>
  </si>
  <si>
    <t>Каша перловая</t>
  </si>
  <si>
    <t>Перловка</t>
  </si>
  <si>
    <t>Капуста тушеная</t>
  </si>
  <si>
    <t>Салаты и прочее</t>
  </si>
  <si>
    <t>Салат из свеклы</t>
  </si>
  <si>
    <t>свекла</t>
  </si>
  <si>
    <t>масло растительное</t>
  </si>
  <si>
    <t>Пудинг из творога</t>
  </si>
  <si>
    <t>творог</t>
  </si>
  <si>
    <t>манка</t>
  </si>
  <si>
    <t>сахар</t>
  </si>
  <si>
    <t>яйца</t>
  </si>
  <si>
    <t>изюм</t>
  </si>
  <si>
    <t>масло сливочное</t>
  </si>
  <si>
    <t>сметана</t>
  </si>
  <si>
    <t>0,25шт</t>
  </si>
  <si>
    <t>Омлет</t>
  </si>
  <si>
    <t>2шт</t>
  </si>
  <si>
    <t>мука</t>
  </si>
  <si>
    <t>0,1 шт</t>
  </si>
  <si>
    <t>Блины со сметаной</t>
  </si>
  <si>
    <t>1шт</t>
  </si>
  <si>
    <t>Напитки</t>
  </si>
  <si>
    <t>Чай с сахаром</t>
  </si>
  <si>
    <t>Кофе с молоком</t>
  </si>
  <si>
    <t>Кофейный напиток</t>
  </si>
  <si>
    <t>Компот</t>
  </si>
  <si>
    <t>Какао с молоком</t>
  </si>
  <si>
    <t>Чай с молоком</t>
  </si>
  <si>
    <t>Понедельник</t>
  </si>
  <si>
    <t>Вторник</t>
  </si>
  <si>
    <t>Завтрак</t>
  </si>
  <si>
    <t>Обед</t>
  </si>
  <si>
    <t>полдник</t>
  </si>
  <si>
    <t>Ужин</t>
  </si>
  <si>
    <t>Среда</t>
  </si>
  <si>
    <t>Четверг</t>
  </si>
  <si>
    <t>Какао с молоком 200</t>
  </si>
  <si>
    <t>Полдник</t>
  </si>
  <si>
    <t>Сок фруктовый 200</t>
  </si>
  <si>
    <t>Пятница</t>
  </si>
  <si>
    <t>Суббота</t>
  </si>
  <si>
    <t>Сыр 50</t>
  </si>
  <si>
    <t>Воскресенье</t>
  </si>
  <si>
    <t>Жаркое по домашнему 250</t>
  </si>
  <si>
    <t xml:space="preserve">Итого расходов на питании  за неделю :           </t>
  </si>
  <si>
    <t xml:space="preserve">Средняя стоимость койко дня :                       </t>
  </si>
  <si>
    <t>Булочка</t>
  </si>
  <si>
    <t>Сок</t>
  </si>
  <si>
    <t>Ватрушка с творогом</t>
  </si>
  <si>
    <t>Суп молочный</t>
  </si>
  <si>
    <t>пшеный</t>
  </si>
  <si>
    <t>пшено</t>
  </si>
  <si>
    <t>Венегрет</t>
  </si>
  <si>
    <t>морковь</t>
  </si>
  <si>
    <t>зеленый горошек</t>
  </si>
  <si>
    <t>растительное масло</t>
  </si>
  <si>
    <t>Салат из</t>
  </si>
  <si>
    <t>Вермишель с отварным мясом</t>
  </si>
  <si>
    <t>Овсяные хлопья</t>
  </si>
  <si>
    <t>Персик половинчатый165</t>
  </si>
  <si>
    <t xml:space="preserve">компот сухофр.б/сах.200 </t>
  </si>
  <si>
    <t>компот сухофр.б/сах.200</t>
  </si>
  <si>
    <t>Бифидок фруктов.225</t>
  </si>
  <si>
    <t>Крем творожный140</t>
  </si>
  <si>
    <t>Чай не сладкий 200</t>
  </si>
  <si>
    <t>Икра кабачковая50</t>
  </si>
  <si>
    <t>Гречка сотварным мясом</t>
  </si>
  <si>
    <t>Суп молочный с пшеном</t>
  </si>
  <si>
    <t>не сладкий 300</t>
  </si>
  <si>
    <t>с вермишелью 300</t>
  </si>
  <si>
    <t>Печенье 100</t>
  </si>
  <si>
    <t>Капуста тушеная 200</t>
  </si>
  <si>
    <t>с мясом</t>
  </si>
  <si>
    <t>Каша геркулесовая б/с</t>
  </si>
  <si>
    <t>Какао с молоком б/сахара</t>
  </si>
  <si>
    <t>Котлеты паровые</t>
  </si>
  <si>
    <t>Хлеб пшеничный    150</t>
  </si>
  <si>
    <t>мясо</t>
  </si>
  <si>
    <t>рис</t>
  </si>
  <si>
    <t>Овощное рагу с мясом</t>
  </si>
  <si>
    <t xml:space="preserve">картофель </t>
  </si>
  <si>
    <t>с отварным мясом</t>
  </si>
  <si>
    <t>Хлеб ржаной    150</t>
  </si>
  <si>
    <t>свежей капусты</t>
  </si>
  <si>
    <t xml:space="preserve">капуста </t>
  </si>
  <si>
    <t>Кефир 175</t>
  </si>
  <si>
    <t>Сыр 30</t>
  </si>
  <si>
    <t>печенье галетное</t>
  </si>
  <si>
    <t>0а</t>
  </si>
  <si>
    <t>Мясо отварное50</t>
  </si>
  <si>
    <t>Кисель 200</t>
  </si>
  <si>
    <t>Картофельное пюре 150/5</t>
  </si>
  <si>
    <t>Омлет 110/5</t>
  </si>
  <si>
    <t>суфле рыбное</t>
  </si>
  <si>
    <t>Яйца</t>
  </si>
  <si>
    <t>Суфле из отварного мяса</t>
  </si>
  <si>
    <t>Суп рисовый слизистый</t>
  </si>
  <si>
    <t>молочный со сл маслом</t>
  </si>
  <si>
    <t>ЯБЛОКО ПЕЧЕНОЕ С САХАРОМ</t>
  </si>
  <si>
    <t>яблоко</t>
  </si>
  <si>
    <t>суфле Куриное</t>
  </si>
  <si>
    <t>Окорочка</t>
  </si>
  <si>
    <t>с сухофруктами</t>
  </si>
  <si>
    <t>Салат из моркови</t>
  </si>
  <si>
    <t>Масло рост</t>
  </si>
  <si>
    <t>запеканка морковная</t>
  </si>
  <si>
    <t>Крупа манная</t>
  </si>
  <si>
    <t>Масло сл</t>
  </si>
  <si>
    <t>не сладкая</t>
  </si>
  <si>
    <t>рыба</t>
  </si>
  <si>
    <t>Отвар шиповника 200</t>
  </si>
  <si>
    <t>Пудинг из вермишели</t>
  </si>
  <si>
    <t>с отв мясом</t>
  </si>
  <si>
    <t>ОВД</t>
  </si>
  <si>
    <t>НКД</t>
  </si>
  <si>
    <t>Яблоко</t>
  </si>
  <si>
    <t>Гуляш из отварного мяса 110</t>
  </si>
  <si>
    <t>Каша гречневая рассыпчатая 150/5</t>
  </si>
  <si>
    <t>Рис отварной с изюмом 220</t>
  </si>
  <si>
    <t>ЩД</t>
  </si>
  <si>
    <t>НБД</t>
  </si>
  <si>
    <t>салат из отв моркови с зел горзапеканка морковная</t>
  </si>
  <si>
    <t>горш</t>
  </si>
  <si>
    <t>Горошек зеленый</t>
  </si>
  <si>
    <t>горошек</t>
  </si>
  <si>
    <t>Отв шиповника</t>
  </si>
  <si>
    <t>шиповник</t>
  </si>
  <si>
    <t>Булочка "Веснушка"</t>
  </si>
  <si>
    <t>Яйцго отв</t>
  </si>
  <si>
    <t>Горошек зел</t>
  </si>
  <si>
    <t>Огурцы сол</t>
  </si>
  <si>
    <t>Маслос сл порционно 10</t>
  </si>
  <si>
    <t>УЖИН</t>
  </si>
  <si>
    <t>Запеканка из картофеля</t>
  </si>
  <si>
    <t>Булочка сдобная</t>
  </si>
  <si>
    <t xml:space="preserve">Кефир </t>
  </si>
  <si>
    <t>куры</t>
  </si>
  <si>
    <t>Лук репчатый</t>
  </si>
  <si>
    <t xml:space="preserve">Масло сливочное </t>
  </si>
  <si>
    <t>Молоко 2,5% ф/п</t>
  </si>
  <si>
    <t>Мясо (говядина)</t>
  </si>
  <si>
    <t>Огурцы соленые</t>
  </si>
  <si>
    <t>Рыба с/м</t>
  </si>
  <si>
    <t>Симилак 2</t>
  </si>
  <si>
    <t>Сметана 20% ф/п</t>
  </si>
  <si>
    <t>Сухофрукты</t>
  </si>
  <si>
    <t>Творог 9% фольга</t>
  </si>
  <si>
    <t>Хлеб городской</t>
  </si>
  <si>
    <t>Хлеб дарницкий</t>
  </si>
  <si>
    <t>Норма на 1 день</t>
  </si>
  <si>
    <t>Итого</t>
  </si>
  <si>
    <t>крупы</t>
  </si>
  <si>
    <t>54/150</t>
  </si>
  <si>
    <t>Овощи  конс.(зеленый горошек)</t>
  </si>
  <si>
    <t>Куры</t>
  </si>
  <si>
    <t>с курицей</t>
  </si>
  <si>
    <t xml:space="preserve">Суп с рыбой </t>
  </si>
  <si>
    <t>Суп из овощей  с мясом</t>
  </si>
  <si>
    <t>Зел горошек</t>
  </si>
  <si>
    <t xml:space="preserve">Запеканка карт с овощами </t>
  </si>
  <si>
    <t>и мясом</t>
  </si>
  <si>
    <t>с птицей</t>
  </si>
  <si>
    <t>Обезжиренный мясной бульон 400</t>
  </si>
  <si>
    <t>400/15</t>
  </si>
  <si>
    <t>400/15/15</t>
  </si>
  <si>
    <t>Суп карт с рисом с мясом</t>
  </si>
  <si>
    <t xml:space="preserve">Суп рыбный с картофелем </t>
  </si>
  <si>
    <t>400/40</t>
  </si>
  <si>
    <t>Щи из свежей капусты с картофелем, с рыбой, со сметаной с рыбой</t>
  </si>
  <si>
    <t>400/40/15</t>
  </si>
  <si>
    <t xml:space="preserve">Суп картофельный с   макаронными изделиями         </t>
  </si>
  <si>
    <t>масло ростит</t>
  </si>
  <si>
    <t>Макароны</t>
  </si>
  <si>
    <t>масло рост</t>
  </si>
  <si>
    <t>400/10</t>
  </si>
  <si>
    <t xml:space="preserve">Суп с картофелем             </t>
  </si>
  <si>
    <t>200/5</t>
  </si>
  <si>
    <t>Чай 200</t>
  </si>
  <si>
    <t>Обезжиренный Рыбный бульон 400</t>
  </si>
  <si>
    <t>Каша манная  молочная  195/5</t>
  </si>
  <si>
    <t>Рисовый отвар 100</t>
  </si>
  <si>
    <t>Винегрет 100</t>
  </si>
  <si>
    <t xml:space="preserve">      Сок фруктовый 200</t>
  </si>
  <si>
    <t>Горошек зеленый порционно 32</t>
  </si>
  <si>
    <t>Картофельное пюре  200/5</t>
  </si>
  <si>
    <t>Яблоко печеное с сахаром 100</t>
  </si>
  <si>
    <t>Суп картофельный с рисом 400/15                        (дети-200/15)</t>
  </si>
  <si>
    <t>Капуста тушеная с мясом птицы 250</t>
  </si>
  <si>
    <t>Рыба тушеная с овощами 150</t>
  </si>
  <si>
    <t>Рыба тушеная с овощами</t>
  </si>
  <si>
    <t>Сосиска отварная 80</t>
  </si>
  <si>
    <t>Фрикадельки в соусе</t>
  </si>
  <si>
    <t>Томат</t>
  </si>
  <si>
    <t>Фрикадельки в соусе 160</t>
  </si>
  <si>
    <t>Вермишель отварная со сливочным маслом 150/5</t>
  </si>
  <si>
    <t>Каша гречневая рассыпчатая со сливочным маслом150/5</t>
  </si>
  <si>
    <t>Жаркое по-домашнему 250</t>
  </si>
  <si>
    <t>Мясо отварное 50</t>
  </si>
  <si>
    <t>Капуста тушеная с мясом 250</t>
  </si>
  <si>
    <t>Салат из свеклы с  ростит. маслом 100</t>
  </si>
  <si>
    <t>Каша  рисовая 195/5</t>
  </si>
  <si>
    <t>Обезжиренный куриный бульон 400</t>
  </si>
  <si>
    <t>Картофельное пюре 200/5</t>
  </si>
  <si>
    <t>Яблоко свежее</t>
  </si>
  <si>
    <t>Котлеты мясные паровые 100/5</t>
  </si>
  <si>
    <t>Суп картофельный с рисом с мясом 400/15</t>
  </si>
  <si>
    <t>Щи из св капусты, с картофелем, с мясом, со сметаной 400/15/15</t>
  </si>
  <si>
    <t>СРЕДА</t>
  </si>
  <si>
    <t>ЧЕТВЕРГ</t>
  </si>
  <si>
    <t>М/с диетическая:______________________ Моисеева С.В.</t>
  </si>
  <si>
    <t>2й ужин</t>
  </si>
  <si>
    <t>"Утверждаю"___________</t>
  </si>
  <si>
    <t xml:space="preserve">Сыр </t>
  </si>
  <si>
    <t>Фркукт</t>
  </si>
  <si>
    <t>Норма на неделю</t>
  </si>
  <si>
    <t>Сыр 40</t>
  </si>
  <si>
    <t>Макароны отваные(Вермишель) со сл маслом 150/5</t>
  </si>
  <si>
    <t>Рагу из овощей с мясом 255</t>
  </si>
  <si>
    <t>Фрукты (Яблоки)</t>
  </si>
  <si>
    <t>Кофейный напиток с молоком</t>
  </si>
  <si>
    <t>кофе</t>
  </si>
  <si>
    <t>Нектар фруктовый</t>
  </si>
  <si>
    <t xml:space="preserve">Нектар </t>
  </si>
  <si>
    <t>Вафли</t>
  </si>
  <si>
    <t>Кофейный напиток без сахара 200</t>
  </si>
  <si>
    <t>Кофейный напиток  200</t>
  </si>
  <si>
    <t>Чай без сахара 200</t>
  </si>
  <si>
    <t>Компот из сухофруктов 200</t>
  </si>
  <si>
    <t>Компот из сухофруктов без сахара 200</t>
  </si>
  <si>
    <t>Чай  200</t>
  </si>
  <si>
    <t>Бифид в ОСУ</t>
  </si>
  <si>
    <t>Чай с молоком б/с 200</t>
  </si>
  <si>
    <t xml:space="preserve">Яблоко </t>
  </si>
  <si>
    <t>Рыбные биточки  100/5</t>
  </si>
  <si>
    <t>Суп картофельный с рыбой   400/40      (дети-200/40)</t>
  </si>
  <si>
    <t>Суп молочный с макаронными изделиями 300</t>
  </si>
  <si>
    <t>Сок томатный</t>
  </si>
  <si>
    <t>Сок том</t>
  </si>
  <si>
    <t>Крекер</t>
  </si>
  <si>
    <t>крекер</t>
  </si>
  <si>
    <t>Кофейный напиток с молоком 200</t>
  </si>
  <si>
    <t>Кофейный напиток с молоком без сахара 200</t>
  </si>
  <si>
    <t>Каша  манная жидкая со сл. маслом-  195/5</t>
  </si>
  <si>
    <t xml:space="preserve"> Суп картофельный с клецками из муки  400/15                 </t>
  </si>
  <si>
    <t>Каша гречневая рассыпчатая со сл маслом 150/5</t>
  </si>
  <si>
    <t>Капуста тушеная   200</t>
  </si>
  <si>
    <t>Каша  рисовая со сл. маслом 195/5</t>
  </si>
  <si>
    <t>Маслос сливочное порционно 10</t>
  </si>
  <si>
    <t>Жаркое по домашнему с мясом птицы 250</t>
  </si>
  <si>
    <t>Суп с макаронными изделиями и яйцом  300</t>
  </si>
  <si>
    <t>Булочка  с изюмом  100</t>
  </si>
  <si>
    <t xml:space="preserve"> Каша  геркулесовая жидкая со сл. маслом 195/5</t>
  </si>
  <si>
    <t>Суп из овощей с мясом, со сметаной 400/15/15</t>
  </si>
  <si>
    <t>Яйцо вареное 1шт</t>
  </si>
  <si>
    <t>Каша   пшенная  жидкая со сл маслом 195/5</t>
  </si>
  <si>
    <t>Маслос слливочное порционно 10</t>
  </si>
  <si>
    <t>Салат из свежей капусты с растительным маслом 150</t>
  </si>
  <si>
    <t>Суп с картофелем с макаронными изделиями, с курицей   400/10</t>
  </si>
  <si>
    <t>Рыба тушеная с овощами 120</t>
  </si>
  <si>
    <t>Соус томатный 50</t>
  </si>
  <si>
    <t>Каша  "ДРУЖБА" жидкая со сл. маслом 195/5</t>
  </si>
  <si>
    <t>Котлеты мясные  100/5</t>
  </si>
  <si>
    <t>Кукуруза консервированная порционно 30</t>
  </si>
  <si>
    <t>Азу 300</t>
  </si>
  <si>
    <t>Пудинг из творога (запеченный) со сметаной 130/15</t>
  </si>
  <si>
    <t>Хлеб пшеничный    300</t>
  </si>
  <si>
    <t>Хлеб ржаной    100</t>
  </si>
  <si>
    <t>Винегрет 200</t>
  </si>
  <si>
    <t>Наименование  приема пищи</t>
  </si>
  <si>
    <t>Каша пшенная  б/с  со сл маслом 195/5</t>
  </si>
  <si>
    <t>Печенье  100</t>
  </si>
  <si>
    <t xml:space="preserve">Щи из свежей капусты с картофелем с рыбой   400/40   </t>
  </si>
  <si>
    <t xml:space="preserve"> Каша  геркулесовая жидкая со сл. маслом без сахара 195/5</t>
  </si>
  <si>
    <t xml:space="preserve">Суп картофельный с рисом 200/15         </t>
  </si>
  <si>
    <t xml:space="preserve">Суп картофельный  с курицей   400/10         </t>
  </si>
  <si>
    <t>Соус томатный с овощами 50</t>
  </si>
  <si>
    <t>Каша  "ДРУЖБА" жидкая со сл. маслом  без сахара 195/5</t>
  </si>
  <si>
    <t>Чай  с молоком 200</t>
  </si>
  <si>
    <t>Икра морковная 100</t>
  </si>
  <si>
    <t xml:space="preserve"> Каша  геркулесовая жидкая со сл. маслом без сахара  195/5</t>
  </si>
  <si>
    <t>Салат из свеклы с растительным маслом 100</t>
  </si>
  <si>
    <t>Суп молочный с крупой 300</t>
  </si>
  <si>
    <t>Пудинг из творога (запеченный) без сахара 130/15</t>
  </si>
  <si>
    <t>Каша   пшенная  жидкая со сливочным маслом 195/5</t>
  </si>
  <si>
    <t>Борщ  с мясом со сметаной 400/15/15</t>
  </si>
  <si>
    <t>Суп картофельный  с мясом, со сметаной 400/15/15</t>
  </si>
  <si>
    <t>Плов с рисом  250</t>
  </si>
  <si>
    <t>Плов с перловой крупой 250</t>
  </si>
  <si>
    <t>Рис отварной со сливочным маслом 200</t>
  </si>
  <si>
    <t>Рис отварной со сливочным маслом</t>
  </si>
  <si>
    <t>Картофельное пюре со сливочным маслом 200</t>
  </si>
  <si>
    <t>Соус белый с овощами 50</t>
  </si>
  <si>
    <t xml:space="preserve">Суп картофельный со сметаной 400/15/15 </t>
  </si>
  <si>
    <t>Суп картофельный, со сметаной 400/15/15</t>
  </si>
  <si>
    <t>Пюре из свеклы 100</t>
  </si>
  <si>
    <t>дети от 1-3х лет</t>
  </si>
  <si>
    <t>дети от 3-7лет</t>
  </si>
  <si>
    <t>Хлеб пшеничный    80</t>
  </si>
  <si>
    <t>Хлеб ржаной    30</t>
  </si>
  <si>
    <t>Хлеб пшеничный    100</t>
  </si>
  <si>
    <t>Хлеб ржаной   40</t>
  </si>
  <si>
    <t>Чай  с молоком 180</t>
  </si>
  <si>
    <t>Сыр 10</t>
  </si>
  <si>
    <t>Сыр 25</t>
  </si>
  <si>
    <t>Суп картофельный со сметаной 200/15/15 )</t>
  </si>
  <si>
    <t>Котлеты мясные паровые 80/5</t>
  </si>
  <si>
    <t>Компот из сухофруктов 180</t>
  </si>
  <si>
    <t>Сок фруктовый 180</t>
  </si>
  <si>
    <t>Рыба тушеная с овощами 100</t>
  </si>
  <si>
    <t>Рыба тушеная с овощами 130</t>
  </si>
  <si>
    <t>Картофельное пюре 100/5</t>
  </si>
  <si>
    <t>Чай  180</t>
  </si>
  <si>
    <t>Отвар шиповника 180</t>
  </si>
  <si>
    <t>Кофейный напиток  180</t>
  </si>
  <si>
    <t>Винегрет 50</t>
  </si>
  <si>
    <t>Винегрет 80</t>
  </si>
  <si>
    <t>Гуляш из отварного мяса 80</t>
  </si>
  <si>
    <t>Каша гречневая рассыпчатая со сл маслом 100/5</t>
  </si>
  <si>
    <t>Картофельное пюре  100/5</t>
  </si>
  <si>
    <t>Картофельное пюре  150/5</t>
  </si>
  <si>
    <t>Какао с молоком 180</t>
  </si>
  <si>
    <t>Суп картофельный с рыбой   200/40</t>
  </si>
  <si>
    <t>Суп картофельный с рыбой  200/40</t>
  </si>
  <si>
    <t>Жаркое по домашнему с мясом птицы 200</t>
  </si>
  <si>
    <t>Суп с макаронными изделиями и яйцом  250</t>
  </si>
  <si>
    <t>Суп с макаронными изделиями и яйцом 250</t>
  </si>
  <si>
    <t>Кофейный напиток с молоком 180</t>
  </si>
  <si>
    <t>Суп из овощей с мясом, со сметаной 250/15/15</t>
  </si>
  <si>
    <t>Фрикадельки в соусе 110</t>
  </si>
  <si>
    <t>Вермишель отварная со сливочным маслом 100/5</t>
  </si>
  <si>
    <t>Кисель 180</t>
  </si>
  <si>
    <t>Капуста тушеная с мясом 200</t>
  </si>
  <si>
    <t>Салат из свежей капусты с растительным маслом 100</t>
  </si>
  <si>
    <t>Суп с картофелем с макаронными изделиями, с курицей   200/10</t>
  </si>
  <si>
    <t>Яйцо вареное 0,5шт</t>
  </si>
  <si>
    <t>Сосиска отварная 70</t>
  </si>
  <si>
    <t>Каша гречневая рассыпчатая 100/5</t>
  </si>
  <si>
    <t>Салат из свежей капусты с растительным маслом 50</t>
  </si>
  <si>
    <t>Суп картофельный с рисом с мясом 200/15</t>
  </si>
  <si>
    <t>Суп молочный с крупой 250</t>
  </si>
  <si>
    <t>Пудинг из творога (запеченный) со сметаной 150/15</t>
  </si>
  <si>
    <t>Азу 200</t>
  </si>
  <si>
    <t>Азу 250</t>
  </si>
  <si>
    <t>Борщ  с мясом со сметаной 200/15/15</t>
  </si>
  <si>
    <t>Плов с рисом  200</t>
  </si>
  <si>
    <t>Рагу из овощей с мясом 200</t>
  </si>
  <si>
    <t>Согласовано член совета по лечебному питанию ________________ /Крашенинников Д.В./</t>
  </si>
  <si>
    <t>М/сестра диетическая: ______________________ /Моисеева  С. В./</t>
  </si>
  <si>
    <t>СУББОТА</t>
  </si>
  <si>
    <t xml:space="preserve">                                                                             "Утверждаю"___________</t>
  </si>
  <si>
    <t>Индивидуальный  (до года) - молочная смесь</t>
  </si>
  <si>
    <t>Суп картофельный с горохом с мясом 400</t>
  </si>
  <si>
    <t xml:space="preserve"> Рассольник "Ленинградский" со сметаной с мясом  400/15/15</t>
  </si>
  <si>
    <t>Яблоко печеное без сахара 100</t>
  </si>
  <si>
    <t>Жаркое по- домашнему с мясом 250</t>
  </si>
  <si>
    <t>Капуста тушеная с мясом  250</t>
  </si>
  <si>
    <t>Огурец соленый порционно 50</t>
  </si>
  <si>
    <t>Масло  сливочное порционно 10</t>
  </si>
  <si>
    <t>Масло сливочное порционно 10</t>
  </si>
  <si>
    <t>Суп картофельный с горохом с мясом 200</t>
  </si>
  <si>
    <t>Суп картофельный с горохом с мясом 250</t>
  </si>
  <si>
    <t>Каша перловая рассыпчатая со сл маслом 150/5</t>
  </si>
  <si>
    <t>Главный врач ГБУЗ СО" Октябрьская ЦГБ"  Романов С.А.</t>
  </si>
  <si>
    <t xml:space="preserve">Итого </t>
  </si>
  <si>
    <t>Хлеб ржаной    50</t>
  </si>
  <si>
    <t>Чай без сахара  200</t>
  </si>
  <si>
    <t>Печенье 50</t>
  </si>
  <si>
    <t xml:space="preserve">                                                                        Главный врач ГБУЗ СО" Октябрьская ЦГБ"  Романов С.А.</t>
  </si>
  <si>
    <t>Недельное  меню  по  ОМС  вводится с   ___________20.12._2019   года</t>
  </si>
  <si>
    <r>
      <t>Недельное  меню  по  ОМС  вводится с   _</t>
    </r>
    <r>
      <rPr>
        <b/>
        <u/>
        <sz val="16"/>
        <rFont val="Arial"/>
        <family val="2"/>
        <charset val="204"/>
      </rPr>
      <t>__________01.02._2020   года</t>
    </r>
  </si>
  <si>
    <t>Соус томатный с овощ  50</t>
  </si>
  <si>
    <t>Масло сливочное порционно 20</t>
  </si>
  <si>
    <t>Салат из свеклы с  растит. маслом 100</t>
  </si>
  <si>
    <t>Салат из свеклы с  растит. маслом 60</t>
  </si>
  <si>
    <t>Салат из свеклы с  растит. маслом 80</t>
  </si>
  <si>
    <t>Салат из моркови с растительным маслом 100</t>
  </si>
  <si>
    <t>Макароны отварные(Вермишель) со сл маслом 150/5</t>
  </si>
  <si>
    <t>Макароны отварные(Вермишель) со сл маслом 100/5</t>
  </si>
  <si>
    <t>Макароны отварные(Вермишель) со сл маслом 130/5</t>
  </si>
  <si>
    <t>дети от 7-11 и                    с 11-18лет</t>
  </si>
  <si>
    <t>Щи из св. капусты, с картофелем, с мясом, со сметаной 400/15/15</t>
  </si>
  <si>
    <t>Салат из моркови с  растит. маслом 100</t>
  </si>
  <si>
    <r>
      <t xml:space="preserve">Недельное  меню  по  Дневному стационару  вводится с  </t>
    </r>
    <r>
      <rPr>
        <b/>
        <u/>
        <sz val="16"/>
        <rFont val="Arial"/>
        <family val="2"/>
        <charset val="204"/>
      </rPr>
      <t xml:space="preserve"> _01.02.2020   года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</si>
</sst>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000"/>
  </numFmts>
  <fonts count="18">
    <font>
      <sz val="10"/>
      <name val="Arial"/>
    </font>
    <font>
      <sz val="10"/>
      <name val="Arial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</font>
    <font>
      <sz val="14"/>
      <color indexed="16"/>
      <name val="Arial"/>
      <family val="2"/>
      <charset val="204"/>
    </font>
    <font>
      <sz val="14"/>
      <color indexed="61"/>
      <name val="Arial"/>
      <family val="2"/>
      <charset val="204"/>
    </font>
    <font>
      <b/>
      <sz val="14"/>
      <color indexed="16"/>
      <name val="Arial"/>
      <family val="2"/>
      <charset val="204"/>
    </font>
    <font>
      <sz val="16"/>
      <name val="Arial"/>
      <family val="2"/>
      <charset val="204"/>
    </font>
    <font>
      <b/>
      <u/>
      <sz val="16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6" fillId="0" borderId="1" xfId="0" applyFont="1" applyBorder="1"/>
    <xf numFmtId="164" fontId="3" fillId="0" borderId="1" xfId="0" applyNumberFormat="1" applyFont="1" applyBorder="1"/>
    <xf numFmtId="0" fontId="0" fillId="0" borderId="2" xfId="0" applyBorder="1"/>
    <xf numFmtId="0" fontId="3" fillId="0" borderId="3" xfId="0" applyFont="1" applyBorder="1"/>
    <xf numFmtId="0" fontId="2" fillId="0" borderId="4" xfId="0" applyFont="1" applyBorder="1"/>
    <xf numFmtId="164" fontId="3" fillId="0" borderId="4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0" applyNumberFormat="1" applyFont="1" applyBorder="1"/>
    <xf numFmtId="0" fontId="0" fillId="0" borderId="0" xfId="0" applyBorder="1"/>
    <xf numFmtId="0" fontId="3" fillId="0" borderId="8" xfId="0" applyFont="1" applyBorder="1"/>
    <xf numFmtId="164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65" fontId="3" fillId="0" borderId="2" xfId="0" applyNumberFormat="1" applyFont="1" applyBorder="1"/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164" fontId="3" fillId="0" borderId="9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0" fontId="0" fillId="0" borderId="0" xfId="0" applyFill="1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9" fontId="0" fillId="0" borderId="0" xfId="2" applyFont="1"/>
    <xf numFmtId="0" fontId="0" fillId="0" borderId="15" xfId="0" applyBorder="1"/>
    <xf numFmtId="0" fontId="0" fillId="0" borderId="16" xfId="0" applyBorder="1"/>
    <xf numFmtId="0" fontId="3" fillId="0" borderId="15" xfId="0" applyFont="1" applyBorder="1"/>
    <xf numFmtId="0" fontId="3" fillId="0" borderId="17" xfId="0" applyFont="1" applyBorder="1"/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0" fontId="0" fillId="0" borderId="5" xfId="0" applyBorder="1"/>
    <xf numFmtId="0" fontId="0" fillId="0" borderId="6" xfId="0" applyBorder="1"/>
    <xf numFmtId="0" fontId="3" fillId="0" borderId="7" xfId="0" applyFont="1" applyFill="1" applyBorder="1"/>
    <xf numFmtId="164" fontId="3" fillId="0" borderId="7" xfId="0" applyNumberFormat="1" applyFont="1" applyFill="1" applyBorder="1"/>
    <xf numFmtId="0" fontId="0" fillId="0" borderId="7" xfId="0" applyBorder="1"/>
    <xf numFmtId="166" fontId="3" fillId="0" borderId="1" xfId="0" applyNumberFormat="1" applyFont="1" applyBorder="1"/>
    <xf numFmtId="0" fontId="3" fillId="0" borderId="19" xfId="0" applyFont="1" applyBorder="1"/>
    <xf numFmtId="0" fontId="3" fillId="0" borderId="12" xfId="0" applyFont="1" applyBorder="1"/>
    <xf numFmtId="164" fontId="3" fillId="0" borderId="12" xfId="0" applyNumberFormat="1" applyFont="1" applyBorder="1"/>
    <xf numFmtId="0" fontId="3" fillId="0" borderId="4" xfId="0" applyFont="1" applyFill="1" applyBorder="1"/>
    <xf numFmtId="164" fontId="3" fillId="0" borderId="4" xfId="0" applyNumberFormat="1" applyFont="1" applyFill="1" applyBorder="1"/>
    <xf numFmtId="0" fontId="2" fillId="0" borderId="12" xfId="0" applyFont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11" xfId="0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2" fillId="0" borderId="10" xfId="0" applyFont="1" applyBorder="1"/>
    <xf numFmtId="0" fontId="0" fillId="0" borderId="19" xfId="0" applyBorder="1"/>
    <xf numFmtId="0" fontId="3" fillId="0" borderId="12" xfId="0" applyFont="1" applyFill="1" applyBorder="1"/>
    <xf numFmtId="164" fontId="3" fillId="0" borderId="12" xfId="0" applyNumberFormat="1" applyFont="1" applyFill="1" applyBorder="1"/>
    <xf numFmtId="0" fontId="0" fillId="0" borderId="12" xfId="0" applyBorder="1"/>
    <xf numFmtId="0" fontId="0" fillId="0" borderId="17" xfId="0" applyBorder="1"/>
    <xf numFmtId="0" fontId="3" fillId="0" borderId="16" xfId="0" applyFont="1" applyFill="1" applyBorder="1"/>
    <xf numFmtId="0" fontId="0" fillId="0" borderId="16" xfId="0" applyFill="1" applyBorder="1"/>
    <xf numFmtId="0" fontId="10" fillId="0" borderId="15" xfId="0" applyFont="1" applyBorder="1"/>
    <xf numFmtId="166" fontId="3" fillId="0" borderId="9" xfId="0" applyNumberFormat="1" applyFont="1" applyBorder="1"/>
    <xf numFmtId="0" fontId="0" fillId="0" borderId="20" xfId="0" applyBorder="1"/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11" fillId="2" borderId="22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2" fontId="5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12" fillId="0" borderId="1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13" fillId="0" borderId="22" xfId="0" applyNumberFormat="1" applyFont="1" applyBorder="1" applyAlignment="1">
      <alignment wrapText="1"/>
    </xf>
    <xf numFmtId="2" fontId="13" fillId="0" borderId="1" xfId="0" applyNumberFormat="1" applyFont="1" applyBorder="1" applyAlignment="1">
      <alignment wrapText="1"/>
    </xf>
    <xf numFmtId="2" fontId="12" fillId="0" borderId="22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2" fontId="14" fillId="0" borderId="0" xfId="0" applyNumberFormat="1" applyFont="1" applyBorder="1" applyAlignment="1">
      <alignment wrapText="1"/>
    </xf>
    <xf numFmtId="2" fontId="14" fillId="2" borderId="0" xfId="0" applyNumberFormat="1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2" fontId="17" fillId="0" borderId="1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2" fontId="14" fillId="0" borderId="1" xfId="0" applyNumberFormat="1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 horizontal="left" wrapText="1"/>
    </xf>
    <xf numFmtId="2" fontId="4" fillId="0" borderId="22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4" fillId="0" borderId="24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12" fillId="0" borderId="1" xfId="0" applyNumberFormat="1" applyFont="1" applyFill="1" applyBorder="1" applyAlignment="1">
      <alignment wrapText="1"/>
    </xf>
    <xf numFmtId="2" fontId="14" fillId="0" borderId="22" xfId="0" applyNumberFormat="1" applyFont="1" applyBorder="1" applyAlignment="1">
      <alignment wrapText="1"/>
    </xf>
    <xf numFmtId="0" fontId="5" fillId="3" borderId="0" xfId="0" applyFont="1" applyFill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0" borderId="0" xfId="0" applyFont="1"/>
    <xf numFmtId="0" fontId="4" fillId="0" borderId="25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7" fillId="2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0" fontId="5" fillId="3" borderId="2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2" fontId="13" fillId="3" borderId="22" xfId="0" applyNumberFormat="1" applyFont="1" applyFill="1" applyBorder="1" applyAlignment="1">
      <alignment wrapText="1"/>
    </xf>
    <xf numFmtId="2" fontId="12" fillId="3" borderId="22" xfId="0" applyNumberFormat="1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2" fontId="12" fillId="3" borderId="1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2" fontId="5" fillId="3" borderId="0" xfId="0" applyNumberFormat="1" applyFont="1" applyFill="1" applyBorder="1" applyAlignment="1">
      <alignment wrapText="1"/>
    </xf>
    <xf numFmtId="2" fontId="17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wrapText="1"/>
    </xf>
    <xf numFmtId="2" fontId="14" fillId="3" borderId="0" xfId="0" applyNumberFormat="1" applyFont="1" applyFill="1" applyBorder="1" applyAlignment="1">
      <alignment wrapText="1"/>
    </xf>
    <xf numFmtId="0" fontId="4" fillId="3" borderId="21" xfId="0" applyFont="1" applyFill="1" applyBorder="1" applyAlignment="1">
      <alignment wrapText="1"/>
    </xf>
    <xf numFmtId="0" fontId="4" fillId="3" borderId="24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2" fontId="7" fillId="3" borderId="0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wrapText="1"/>
    </xf>
    <xf numFmtId="2" fontId="14" fillId="3" borderId="1" xfId="0" applyNumberFormat="1" applyFont="1" applyFill="1" applyBorder="1" applyAlignment="1">
      <alignment wrapText="1"/>
    </xf>
    <xf numFmtId="0" fontId="4" fillId="3" borderId="0" xfId="0" applyFont="1" applyFill="1"/>
    <xf numFmtId="0" fontId="5" fillId="0" borderId="26" xfId="0" applyFont="1" applyBorder="1" applyAlignment="1">
      <alignment wrapText="1"/>
    </xf>
    <xf numFmtId="0" fontId="4" fillId="3" borderId="20" xfId="0" applyFont="1" applyFill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7" fillId="0" borderId="27" xfId="0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Процентный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5"/>
  <sheetViews>
    <sheetView view="pageBreakPreview" topLeftCell="A151" zoomScale="60" zoomScaleNormal="75" workbookViewId="0">
      <selection activeCell="D13" sqref="D13"/>
    </sheetView>
  </sheetViews>
  <sheetFormatPr defaultRowHeight="18"/>
  <cols>
    <col min="1" max="1" width="0.140625" style="90" customWidth="1"/>
    <col min="2" max="2" width="14.140625" style="90" customWidth="1"/>
    <col min="3" max="3" width="35.140625" style="131" customWidth="1"/>
    <col min="4" max="4" width="33.85546875" style="90" customWidth="1"/>
    <col min="5" max="5" width="34.7109375" style="90" customWidth="1"/>
    <col min="6" max="6" width="34" style="90" customWidth="1"/>
    <col min="7" max="7" width="34.28515625" style="90" customWidth="1"/>
    <col min="8" max="10" width="9.140625" style="90" hidden="1" customWidth="1"/>
    <col min="11" max="11" width="0.140625" style="90" hidden="1" customWidth="1"/>
    <col min="12" max="12" width="9.140625" style="90" hidden="1" customWidth="1"/>
    <col min="13" max="13" width="33.85546875" style="90" customWidth="1"/>
    <col min="14" max="14" width="34.5703125" style="90" customWidth="1"/>
    <col min="15" max="15" width="32.85546875" style="90" customWidth="1"/>
    <col min="16" max="16384" width="9.140625" style="90"/>
  </cols>
  <sheetData>
    <row r="1" spans="2:15" ht="35.25" customHeight="1">
      <c r="E1" s="84"/>
      <c r="F1" s="84"/>
      <c r="M1" s="83" t="s">
        <v>293</v>
      </c>
    </row>
    <row r="2" spans="2:15" ht="41.25" customHeight="1">
      <c r="C2" s="123"/>
      <c r="D2" s="84"/>
      <c r="E2" s="84"/>
      <c r="F2" s="84"/>
      <c r="M2" s="83" t="s">
        <v>444</v>
      </c>
      <c r="O2" s="84"/>
    </row>
    <row r="3" spans="2:15" ht="51.75" customHeight="1">
      <c r="D3" s="157" t="s">
        <v>451</v>
      </c>
      <c r="E3" s="158"/>
      <c r="F3" s="158"/>
      <c r="G3" s="158"/>
      <c r="M3" s="84"/>
      <c r="N3" s="84"/>
      <c r="O3" s="84"/>
    </row>
    <row r="4" spans="2:15" ht="37.5" customHeight="1">
      <c r="C4" s="123" t="s">
        <v>110</v>
      </c>
    </row>
    <row r="5" spans="2:15" s="88" customFormat="1" ht="69.75" customHeight="1">
      <c r="B5" s="86" t="s">
        <v>350</v>
      </c>
      <c r="C5" s="132" t="s">
        <v>195</v>
      </c>
      <c r="D5" s="86" t="s">
        <v>201</v>
      </c>
      <c r="E5" s="86" t="s">
        <v>202</v>
      </c>
      <c r="F5" s="86" t="s">
        <v>196</v>
      </c>
      <c r="G5" s="86" t="s">
        <v>377</v>
      </c>
      <c r="M5" s="86" t="s">
        <v>378</v>
      </c>
      <c r="N5" s="86" t="s">
        <v>461</v>
      </c>
      <c r="O5" s="86" t="s">
        <v>170</v>
      </c>
    </row>
    <row r="6" spans="2:15" ht="49.5" customHeight="1">
      <c r="B6" s="93" t="s">
        <v>112</v>
      </c>
      <c r="C6" s="133" t="s">
        <v>324</v>
      </c>
      <c r="D6" s="94" t="s">
        <v>261</v>
      </c>
      <c r="E6" s="94" t="s">
        <v>324</v>
      </c>
      <c r="F6" s="95" t="s">
        <v>174</v>
      </c>
      <c r="G6" s="94" t="s">
        <v>324</v>
      </c>
      <c r="M6" s="94" t="s">
        <v>324</v>
      </c>
      <c r="N6" s="94" t="s">
        <v>324</v>
      </c>
      <c r="O6" s="95" t="s">
        <v>262</v>
      </c>
    </row>
    <row r="7" spans="2:15" ht="49.5" customHeight="1">
      <c r="B7" s="94"/>
      <c r="C7" s="133" t="s">
        <v>158</v>
      </c>
      <c r="D7" s="94" t="s">
        <v>347</v>
      </c>
      <c r="E7" s="94" t="s">
        <v>158</v>
      </c>
      <c r="F7" s="94"/>
      <c r="G7" s="94" t="s">
        <v>379</v>
      </c>
      <c r="M7" s="94" t="s">
        <v>381</v>
      </c>
      <c r="N7" s="94" t="s">
        <v>158</v>
      </c>
      <c r="O7" s="96"/>
    </row>
    <row r="8" spans="2:15" ht="49.5" customHeight="1">
      <c r="B8" s="87"/>
      <c r="C8" s="133" t="s">
        <v>164</v>
      </c>
      <c r="D8" s="95"/>
      <c r="E8" s="95" t="s">
        <v>348</v>
      </c>
      <c r="F8" s="95" t="s">
        <v>164</v>
      </c>
      <c r="G8" s="95" t="s">
        <v>380</v>
      </c>
      <c r="M8" s="95" t="s">
        <v>382</v>
      </c>
      <c r="N8" s="95" t="s">
        <v>348</v>
      </c>
      <c r="O8" s="94"/>
    </row>
    <row r="9" spans="2:15" ht="49.5" customHeight="1">
      <c r="B9" s="87"/>
      <c r="C9" s="133" t="s">
        <v>307</v>
      </c>
      <c r="D9" s="94" t="s">
        <v>307</v>
      </c>
      <c r="E9" s="97" t="s">
        <v>311</v>
      </c>
      <c r="F9" s="94" t="s">
        <v>306</v>
      </c>
      <c r="G9" s="94" t="s">
        <v>395</v>
      </c>
      <c r="M9" s="94" t="s">
        <v>395</v>
      </c>
      <c r="N9" s="94" t="s">
        <v>307</v>
      </c>
      <c r="O9" s="94" t="s">
        <v>307</v>
      </c>
    </row>
    <row r="10" spans="2:15" ht="49.5" customHeight="1">
      <c r="B10" s="87"/>
      <c r="C10" s="133" t="s">
        <v>168</v>
      </c>
      <c r="D10" s="94" t="s">
        <v>168</v>
      </c>
      <c r="E10" s="98" t="s">
        <v>352</v>
      </c>
      <c r="F10" s="94" t="s">
        <v>168</v>
      </c>
      <c r="G10" s="94" t="s">
        <v>384</v>
      </c>
      <c r="M10" s="94" t="s">
        <v>384</v>
      </c>
      <c r="N10" s="94" t="s">
        <v>385</v>
      </c>
      <c r="O10" s="96"/>
    </row>
    <row r="11" spans="2:15" ht="18" customHeight="1">
      <c r="B11" s="94"/>
      <c r="C11" s="134"/>
      <c r="D11" s="100"/>
      <c r="E11" s="100"/>
      <c r="F11" s="100"/>
      <c r="G11" s="94"/>
      <c r="M11" s="94"/>
      <c r="N11" s="94"/>
      <c r="O11" s="100"/>
    </row>
    <row r="12" spans="2:15" ht="49.5" customHeight="1">
      <c r="B12" s="87" t="s">
        <v>113</v>
      </c>
      <c r="C12" s="133" t="s">
        <v>263</v>
      </c>
      <c r="D12" s="97" t="s">
        <v>360</v>
      </c>
      <c r="E12" s="97" t="s">
        <v>360</v>
      </c>
      <c r="F12" s="94" t="s">
        <v>349</v>
      </c>
      <c r="G12" s="94" t="s">
        <v>396</v>
      </c>
      <c r="M12" s="94" t="s">
        <v>397</v>
      </c>
      <c r="N12" s="94" t="s">
        <v>263</v>
      </c>
      <c r="O12" s="98"/>
    </row>
    <row r="13" spans="2:15" ht="49.5" customHeight="1">
      <c r="B13" s="94"/>
      <c r="C13" s="133" t="s">
        <v>433</v>
      </c>
      <c r="D13" s="94" t="s">
        <v>325</v>
      </c>
      <c r="E13" s="94" t="s">
        <v>325</v>
      </c>
      <c r="F13" s="133" t="s">
        <v>433</v>
      </c>
      <c r="G13" s="133" t="s">
        <v>441</v>
      </c>
      <c r="M13" s="133" t="s">
        <v>442</v>
      </c>
      <c r="N13" s="133" t="s">
        <v>433</v>
      </c>
      <c r="O13" s="95" t="s">
        <v>244</v>
      </c>
    </row>
    <row r="14" spans="2:15" ht="49.5" customHeight="1">
      <c r="B14" s="87"/>
      <c r="C14" s="133" t="s">
        <v>198</v>
      </c>
      <c r="D14" s="94" t="s">
        <v>198</v>
      </c>
      <c r="E14" s="97" t="s">
        <v>376</v>
      </c>
      <c r="F14" s="94" t="s">
        <v>198</v>
      </c>
      <c r="G14" s="94" t="s">
        <v>398</v>
      </c>
      <c r="M14" s="94" t="s">
        <v>198</v>
      </c>
      <c r="N14" s="94" t="s">
        <v>198</v>
      </c>
      <c r="O14" s="96"/>
    </row>
    <row r="15" spans="2:15" ht="49.5" customHeight="1">
      <c r="B15" s="87"/>
      <c r="C15" s="133" t="s">
        <v>326</v>
      </c>
      <c r="D15" s="94" t="s">
        <v>326</v>
      </c>
      <c r="E15" s="94" t="s">
        <v>326</v>
      </c>
      <c r="F15" s="94" t="s">
        <v>326</v>
      </c>
      <c r="G15" s="94" t="s">
        <v>399</v>
      </c>
      <c r="M15" s="94" t="s">
        <v>326</v>
      </c>
      <c r="N15" s="94" t="s">
        <v>326</v>
      </c>
      <c r="O15" s="96"/>
    </row>
    <row r="16" spans="2:15" ht="36" customHeight="1">
      <c r="B16" s="87"/>
      <c r="C16" s="133" t="s">
        <v>309</v>
      </c>
      <c r="D16" s="94" t="s">
        <v>310</v>
      </c>
      <c r="E16" s="94" t="s">
        <v>309</v>
      </c>
      <c r="F16" s="94" t="s">
        <v>310</v>
      </c>
      <c r="G16" s="94" t="s">
        <v>388</v>
      </c>
      <c r="M16" s="94" t="s">
        <v>388</v>
      </c>
      <c r="N16" s="94" t="s">
        <v>309</v>
      </c>
      <c r="O16" s="94" t="s">
        <v>309</v>
      </c>
    </row>
    <row r="17" spans="2:15" ht="16.5" customHeight="1">
      <c r="B17" s="93"/>
      <c r="C17" s="135"/>
      <c r="D17" s="96"/>
      <c r="E17" s="96"/>
      <c r="G17" s="94"/>
      <c r="M17" s="94"/>
      <c r="N17" s="94"/>
      <c r="O17" s="96"/>
    </row>
    <row r="18" spans="2:15" ht="49.5" customHeight="1">
      <c r="B18" s="87" t="s">
        <v>119</v>
      </c>
      <c r="C18" s="133" t="s">
        <v>120</v>
      </c>
      <c r="D18" s="94" t="s">
        <v>264</v>
      </c>
      <c r="E18" s="94" t="s">
        <v>120</v>
      </c>
      <c r="F18" s="98" t="s">
        <v>192</v>
      </c>
      <c r="G18" s="94" t="s">
        <v>264</v>
      </c>
      <c r="M18" s="94" t="s">
        <v>264</v>
      </c>
      <c r="N18" s="94" t="s">
        <v>264</v>
      </c>
      <c r="O18" s="98" t="s">
        <v>192</v>
      </c>
    </row>
    <row r="19" spans="2:15" ht="49.5" customHeight="1">
      <c r="B19" s="87"/>
      <c r="C19" s="135"/>
      <c r="D19" s="96"/>
      <c r="E19" s="94" t="s">
        <v>314</v>
      </c>
      <c r="F19" s="94" t="s">
        <v>314</v>
      </c>
      <c r="G19" s="94"/>
      <c r="M19" s="94"/>
      <c r="N19" s="94"/>
      <c r="O19" s="96"/>
    </row>
    <row r="20" spans="2:15" ht="12" customHeight="1">
      <c r="D20" s="96"/>
      <c r="E20" s="96"/>
      <c r="F20" s="96"/>
      <c r="G20" s="96"/>
      <c r="M20" s="96"/>
      <c r="N20" s="96"/>
      <c r="O20" s="96"/>
    </row>
    <row r="21" spans="2:15" ht="49.5" customHeight="1">
      <c r="B21" s="87" t="s">
        <v>115</v>
      </c>
      <c r="C21" s="133" t="s">
        <v>315</v>
      </c>
      <c r="D21" s="94" t="s">
        <v>315</v>
      </c>
      <c r="E21" s="94"/>
      <c r="F21" s="94" t="s">
        <v>315</v>
      </c>
      <c r="G21" s="94" t="s">
        <v>315</v>
      </c>
      <c r="M21" s="94" t="s">
        <v>315</v>
      </c>
      <c r="N21" s="94" t="s">
        <v>315</v>
      </c>
      <c r="O21" s="96"/>
    </row>
    <row r="22" spans="2:15" ht="49.5" customHeight="1">
      <c r="B22" s="94"/>
      <c r="C22" s="133" t="s">
        <v>265</v>
      </c>
      <c r="D22" s="96"/>
      <c r="E22" s="96"/>
      <c r="F22" s="95" t="s">
        <v>265</v>
      </c>
      <c r="G22" s="95" t="s">
        <v>265</v>
      </c>
      <c r="M22" s="95" t="s">
        <v>265</v>
      </c>
      <c r="N22" s="95" t="s">
        <v>265</v>
      </c>
      <c r="O22" s="96"/>
    </row>
    <row r="23" spans="2:15" ht="49.5" customHeight="1">
      <c r="B23" s="94"/>
      <c r="C23" s="133" t="s">
        <v>327</v>
      </c>
      <c r="D23" s="94" t="s">
        <v>266</v>
      </c>
      <c r="E23" s="94" t="s">
        <v>266</v>
      </c>
      <c r="F23" s="97" t="s">
        <v>153</v>
      </c>
      <c r="G23" s="94" t="s">
        <v>400</v>
      </c>
      <c r="M23" s="94" t="s">
        <v>401</v>
      </c>
      <c r="N23" s="94" t="s">
        <v>266</v>
      </c>
      <c r="O23" s="96"/>
    </row>
    <row r="24" spans="2:15" ht="49.5" customHeight="1">
      <c r="B24" s="94"/>
      <c r="C24" s="136" t="s">
        <v>311</v>
      </c>
      <c r="D24" s="97" t="s">
        <v>311</v>
      </c>
      <c r="E24" s="97" t="s">
        <v>311</v>
      </c>
      <c r="F24" s="97" t="s">
        <v>308</v>
      </c>
      <c r="G24" s="97" t="s">
        <v>393</v>
      </c>
      <c r="M24" s="97" t="s">
        <v>393</v>
      </c>
      <c r="N24" s="97" t="s">
        <v>311</v>
      </c>
      <c r="O24" s="94" t="s">
        <v>311</v>
      </c>
    </row>
    <row r="25" spans="2:15" ht="9.75" customHeight="1">
      <c r="B25" s="94"/>
      <c r="C25" s="137"/>
      <c r="D25" s="96"/>
      <c r="E25" s="96"/>
      <c r="G25" s="96"/>
      <c r="M25" s="96"/>
      <c r="N25" s="96"/>
      <c r="O25" s="96"/>
    </row>
    <row r="26" spans="2:15" ht="49.5" customHeight="1">
      <c r="B26" s="87" t="s">
        <v>292</v>
      </c>
      <c r="C26" s="133" t="s">
        <v>167</v>
      </c>
      <c r="D26" s="94" t="s">
        <v>167</v>
      </c>
      <c r="E26" s="94" t="s">
        <v>167</v>
      </c>
      <c r="F26" s="94" t="s">
        <v>167</v>
      </c>
      <c r="G26" s="94" t="s">
        <v>167</v>
      </c>
      <c r="M26" s="94" t="s">
        <v>167</v>
      </c>
      <c r="N26" s="94" t="s">
        <v>167</v>
      </c>
      <c r="O26" s="96"/>
    </row>
    <row r="27" spans="2:15" ht="49.5" customHeight="1">
      <c r="B27" s="91"/>
      <c r="C27" s="138"/>
      <c r="D27" s="102"/>
      <c r="E27" s="102"/>
      <c r="F27" s="102"/>
      <c r="G27" s="154" t="s">
        <v>432</v>
      </c>
      <c r="H27" s="155"/>
      <c r="I27" s="155"/>
      <c r="J27" s="155"/>
      <c r="K27" s="155"/>
      <c r="L27" s="155"/>
      <c r="M27" s="155"/>
      <c r="N27" s="155"/>
      <c r="O27" s="103"/>
    </row>
    <row r="28" spans="2:15" s="102" customFormat="1" ht="52.5" customHeight="1">
      <c r="B28" s="104"/>
      <c r="C28" s="139" t="s">
        <v>111</v>
      </c>
      <c r="D28" s="105"/>
      <c r="E28" s="105"/>
      <c r="F28" s="105"/>
      <c r="G28" s="106"/>
      <c r="M28" s="106"/>
      <c r="N28" s="106"/>
      <c r="O28" s="105"/>
    </row>
    <row r="29" spans="2:15" s="88" customFormat="1" ht="69.75" customHeight="1">
      <c r="B29" s="86" t="s">
        <v>350</v>
      </c>
      <c r="C29" s="132" t="s">
        <v>195</v>
      </c>
      <c r="D29" s="86" t="s">
        <v>201</v>
      </c>
      <c r="E29" s="86" t="s">
        <v>202</v>
      </c>
      <c r="F29" s="86" t="s">
        <v>196</v>
      </c>
      <c r="G29" s="86" t="s">
        <v>377</v>
      </c>
      <c r="M29" s="86" t="s">
        <v>378</v>
      </c>
      <c r="N29" s="86" t="s">
        <v>461</v>
      </c>
      <c r="O29" s="86" t="s">
        <v>170</v>
      </c>
    </row>
    <row r="30" spans="2:15" ht="48.75" customHeight="1">
      <c r="B30" s="93" t="s">
        <v>112</v>
      </c>
      <c r="C30" s="136" t="s">
        <v>328</v>
      </c>
      <c r="D30" s="97" t="s">
        <v>328</v>
      </c>
      <c r="E30" s="97" t="s">
        <v>328</v>
      </c>
      <c r="F30" s="97" t="s">
        <v>351</v>
      </c>
      <c r="G30" s="97" t="s">
        <v>328</v>
      </c>
      <c r="M30" s="97" t="s">
        <v>328</v>
      </c>
      <c r="N30" s="97" t="s">
        <v>328</v>
      </c>
      <c r="O30" s="95" t="s">
        <v>262</v>
      </c>
    </row>
    <row r="31" spans="2:15" ht="48.75" customHeight="1">
      <c r="B31" s="94"/>
      <c r="C31" s="133" t="s">
        <v>158</v>
      </c>
      <c r="D31" s="94" t="s">
        <v>347</v>
      </c>
      <c r="E31" s="94" t="s">
        <v>158</v>
      </c>
      <c r="F31" s="94"/>
      <c r="G31" s="94" t="s">
        <v>379</v>
      </c>
      <c r="M31" s="94" t="s">
        <v>381</v>
      </c>
      <c r="N31" s="94" t="s">
        <v>158</v>
      </c>
      <c r="O31" s="101"/>
    </row>
    <row r="32" spans="2:15" ht="48.75" customHeight="1">
      <c r="B32" s="87"/>
      <c r="C32" s="133" t="s">
        <v>164</v>
      </c>
      <c r="D32" s="95"/>
      <c r="E32" s="95" t="s">
        <v>348</v>
      </c>
      <c r="F32" s="95" t="s">
        <v>164</v>
      </c>
      <c r="G32" s="95" t="s">
        <v>380</v>
      </c>
      <c r="M32" s="95" t="s">
        <v>382</v>
      </c>
      <c r="N32" s="95" t="s">
        <v>348</v>
      </c>
      <c r="O32" s="94"/>
    </row>
    <row r="33" spans="2:15" ht="48.75" customHeight="1">
      <c r="B33" s="94"/>
      <c r="C33" s="136" t="s">
        <v>118</v>
      </c>
      <c r="D33" s="97" t="s">
        <v>118</v>
      </c>
      <c r="E33" s="97" t="s">
        <v>311</v>
      </c>
      <c r="F33" s="97" t="s">
        <v>308</v>
      </c>
      <c r="G33" s="97" t="s">
        <v>402</v>
      </c>
      <c r="M33" s="97" t="s">
        <v>402</v>
      </c>
      <c r="N33" s="97" t="s">
        <v>118</v>
      </c>
      <c r="O33" s="97" t="s">
        <v>259</v>
      </c>
    </row>
    <row r="34" spans="2:15" ht="48.75" customHeight="1">
      <c r="B34" s="94"/>
      <c r="C34" s="133" t="s">
        <v>440</v>
      </c>
      <c r="D34" s="133" t="s">
        <v>440</v>
      </c>
      <c r="E34" s="133" t="s">
        <v>453</v>
      </c>
      <c r="F34" s="133" t="s">
        <v>440</v>
      </c>
      <c r="G34" s="133" t="s">
        <v>440</v>
      </c>
      <c r="H34" s="133" t="s">
        <v>440</v>
      </c>
      <c r="I34" s="133" t="s">
        <v>440</v>
      </c>
      <c r="J34" s="133" t="s">
        <v>440</v>
      </c>
      <c r="K34" s="133" t="s">
        <v>440</v>
      </c>
      <c r="L34" s="133" t="s">
        <v>440</v>
      </c>
      <c r="M34" s="133" t="s">
        <v>440</v>
      </c>
      <c r="N34" s="133" t="s">
        <v>440</v>
      </c>
      <c r="O34" s="94"/>
    </row>
    <row r="35" spans="2:15" ht="32.25" customHeight="1"/>
    <row r="36" spans="2:15" ht="63.75" customHeight="1">
      <c r="B36" s="87" t="s">
        <v>113</v>
      </c>
      <c r="C36" s="136" t="s">
        <v>454</v>
      </c>
      <c r="D36" s="107" t="s">
        <v>454</v>
      </c>
      <c r="E36" s="107" t="s">
        <v>454</v>
      </c>
      <c r="F36" s="107" t="s">
        <v>454</v>
      </c>
      <c r="G36" s="107" t="s">
        <v>455</v>
      </c>
      <c r="M36" s="107" t="s">
        <v>456</v>
      </c>
      <c r="N36" s="107" t="s">
        <v>454</v>
      </c>
      <c r="O36" s="96"/>
    </row>
    <row r="37" spans="2:15" ht="63.75" customHeight="1">
      <c r="B37" s="94"/>
      <c r="C37" s="136" t="s">
        <v>353</v>
      </c>
      <c r="D37" s="97" t="s">
        <v>316</v>
      </c>
      <c r="E37" s="97" t="s">
        <v>316</v>
      </c>
      <c r="F37" s="97" t="s">
        <v>353</v>
      </c>
      <c r="G37" s="97" t="s">
        <v>403</v>
      </c>
      <c r="H37" s="97" t="s">
        <v>316</v>
      </c>
      <c r="I37" s="97" t="s">
        <v>316</v>
      </c>
      <c r="J37" s="97" t="s">
        <v>316</v>
      </c>
      <c r="K37" s="97" t="s">
        <v>316</v>
      </c>
      <c r="L37" s="97" t="s">
        <v>316</v>
      </c>
      <c r="M37" s="97" t="s">
        <v>404</v>
      </c>
      <c r="N37" s="97" t="s">
        <v>353</v>
      </c>
      <c r="O37" s="95" t="s">
        <v>260</v>
      </c>
    </row>
    <row r="38" spans="2:15" ht="63.75" customHeight="1">
      <c r="B38" s="94"/>
      <c r="C38" s="133" t="s">
        <v>330</v>
      </c>
      <c r="D38" s="94" t="s">
        <v>330</v>
      </c>
      <c r="E38" s="94" t="s">
        <v>330</v>
      </c>
      <c r="F38" s="94" t="s">
        <v>269</v>
      </c>
      <c r="G38" s="94" t="s">
        <v>405</v>
      </c>
      <c r="M38" s="94" t="s">
        <v>405</v>
      </c>
      <c r="N38" s="94" t="s">
        <v>330</v>
      </c>
      <c r="O38" s="96"/>
    </row>
    <row r="39" spans="2:15" ht="63.75" customHeight="1">
      <c r="B39" s="94"/>
      <c r="C39" s="133" t="s">
        <v>309</v>
      </c>
      <c r="D39" s="94" t="s">
        <v>310</v>
      </c>
      <c r="E39" s="94" t="s">
        <v>309</v>
      </c>
      <c r="F39" s="94" t="s">
        <v>310</v>
      </c>
      <c r="G39" s="94" t="s">
        <v>388</v>
      </c>
      <c r="M39" s="94" t="s">
        <v>388</v>
      </c>
      <c r="N39" s="94" t="s">
        <v>309</v>
      </c>
      <c r="O39" s="94" t="s">
        <v>309</v>
      </c>
    </row>
    <row r="40" spans="2:15" ht="48.75" customHeight="1">
      <c r="B40" s="94"/>
      <c r="C40" s="137"/>
      <c r="D40" s="96"/>
      <c r="E40" s="96"/>
      <c r="G40" s="94"/>
      <c r="M40" s="94"/>
      <c r="N40" s="94"/>
      <c r="O40" s="96"/>
    </row>
    <row r="41" spans="2:15" ht="48.75" customHeight="1">
      <c r="B41" s="87" t="s">
        <v>119</v>
      </c>
      <c r="C41" s="136" t="s">
        <v>192</v>
      </c>
      <c r="D41" s="97" t="s">
        <v>192</v>
      </c>
      <c r="E41" s="97" t="s">
        <v>192</v>
      </c>
      <c r="F41" s="97" t="s">
        <v>192</v>
      </c>
      <c r="G41" s="97" t="s">
        <v>394</v>
      </c>
      <c r="M41" s="97" t="s">
        <v>394</v>
      </c>
      <c r="N41" s="97" t="s">
        <v>192</v>
      </c>
      <c r="O41" s="97" t="s">
        <v>192</v>
      </c>
    </row>
    <row r="42" spans="2:15" ht="48.75" customHeight="1">
      <c r="B42" s="108"/>
      <c r="C42" s="136" t="s">
        <v>285</v>
      </c>
      <c r="D42" s="97" t="s">
        <v>285</v>
      </c>
      <c r="E42" s="97" t="s">
        <v>285</v>
      </c>
      <c r="F42" s="97" t="s">
        <v>285</v>
      </c>
      <c r="G42" s="97" t="s">
        <v>285</v>
      </c>
      <c r="M42" s="97" t="s">
        <v>285</v>
      </c>
      <c r="N42" s="97" t="s">
        <v>285</v>
      </c>
      <c r="O42" s="96"/>
    </row>
    <row r="43" spans="2:15" ht="48.75" customHeight="1">
      <c r="C43" s="137"/>
      <c r="D43" s="96"/>
      <c r="E43" s="96"/>
      <c r="F43" s="96"/>
      <c r="G43" s="96"/>
      <c r="M43" s="96"/>
      <c r="N43" s="96"/>
      <c r="O43" s="96"/>
    </row>
    <row r="44" spans="2:15" ht="65.25" customHeight="1">
      <c r="B44" s="87" t="s">
        <v>115</v>
      </c>
      <c r="C44" s="136" t="s">
        <v>331</v>
      </c>
      <c r="D44" s="97" t="s">
        <v>331</v>
      </c>
      <c r="E44" s="97" t="s">
        <v>331</v>
      </c>
      <c r="F44" s="97" t="s">
        <v>331</v>
      </c>
      <c r="G44" s="97" t="s">
        <v>407</v>
      </c>
      <c r="M44" s="97" t="s">
        <v>406</v>
      </c>
      <c r="N44" s="97" t="s">
        <v>331</v>
      </c>
      <c r="O44" s="96"/>
    </row>
    <row r="45" spans="2:15" ht="65.25" customHeight="1">
      <c r="B45" s="94"/>
      <c r="C45" s="140" t="s">
        <v>332</v>
      </c>
      <c r="D45" s="109"/>
      <c r="E45" s="109"/>
      <c r="F45" s="109"/>
      <c r="G45" s="109" t="s">
        <v>332</v>
      </c>
      <c r="M45" s="109" t="s">
        <v>332</v>
      </c>
      <c r="N45" s="109" t="s">
        <v>332</v>
      </c>
      <c r="O45" s="96"/>
    </row>
    <row r="46" spans="2:15" ht="65.25" customHeight="1">
      <c r="B46" s="94"/>
      <c r="C46" s="136" t="s">
        <v>311</v>
      </c>
      <c r="D46" s="97" t="s">
        <v>311</v>
      </c>
      <c r="E46" s="97" t="s">
        <v>311</v>
      </c>
      <c r="F46" s="97" t="s">
        <v>308</v>
      </c>
      <c r="G46" s="97" t="s">
        <v>393</v>
      </c>
      <c r="M46" s="97" t="s">
        <v>393</v>
      </c>
      <c r="N46" s="97" t="s">
        <v>311</v>
      </c>
      <c r="O46" s="97" t="s">
        <v>311</v>
      </c>
    </row>
    <row r="47" spans="2:15" ht="30" customHeight="1">
      <c r="B47" s="87"/>
      <c r="C47" s="133"/>
      <c r="D47" s="97"/>
      <c r="E47" s="97"/>
      <c r="F47" s="97"/>
      <c r="G47" s="97"/>
      <c r="M47" s="97"/>
      <c r="N47" s="97"/>
      <c r="O47" s="96"/>
    </row>
    <row r="48" spans="2:15" ht="48.75" customHeight="1">
      <c r="B48" s="87" t="s">
        <v>292</v>
      </c>
      <c r="C48" s="133" t="s">
        <v>167</v>
      </c>
      <c r="D48" s="94" t="s">
        <v>167</v>
      </c>
      <c r="E48" s="94" t="s">
        <v>167</v>
      </c>
      <c r="F48" s="94" t="s">
        <v>167</v>
      </c>
      <c r="G48" s="94" t="s">
        <v>167</v>
      </c>
      <c r="M48" s="94" t="s">
        <v>167</v>
      </c>
      <c r="N48" s="94" t="s">
        <v>167</v>
      </c>
      <c r="O48" s="96"/>
    </row>
    <row r="49" spans="2:15" ht="38.25" customHeight="1">
      <c r="B49" s="110"/>
      <c r="C49" s="137"/>
      <c r="D49" s="96"/>
      <c r="E49" s="96"/>
      <c r="F49" s="96"/>
      <c r="G49" s="154" t="s">
        <v>432</v>
      </c>
      <c r="H49" s="155"/>
      <c r="I49" s="155"/>
      <c r="J49" s="155"/>
      <c r="K49" s="155"/>
      <c r="L49" s="155"/>
      <c r="M49" s="155"/>
      <c r="N49" s="155"/>
      <c r="O49" s="96"/>
    </row>
    <row r="50" spans="2:15" ht="72.75" customHeight="1">
      <c r="B50" s="91"/>
      <c r="C50" s="123" t="s">
        <v>289</v>
      </c>
    </row>
    <row r="51" spans="2:15" s="88" customFormat="1" ht="69.75" customHeight="1">
      <c r="B51" s="86" t="s">
        <v>350</v>
      </c>
      <c r="C51" s="132" t="s">
        <v>195</v>
      </c>
      <c r="D51" s="86" t="s">
        <v>201</v>
      </c>
      <c r="E51" s="86" t="s">
        <v>202</v>
      </c>
      <c r="F51" s="86" t="s">
        <v>196</v>
      </c>
      <c r="G51" s="86" t="s">
        <v>377</v>
      </c>
      <c r="M51" s="86" t="s">
        <v>378</v>
      </c>
      <c r="N51" s="86" t="s">
        <v>461</v>
      </c>
      <c r="O51" s="86" t="s">
        <v>170</v>
      </c>
    </row>
    <row r="52" spans="2:15" ht="61.5" customHeight="1">
      <c r="B52" s="113" t="s">
        <v>112</v>
      </c>
      <c r="C52" s="136" t="s">
        <v>333</v>
      </c>
      <c r="D52" s="97" t="s">
        <v>333</v>
      </c>
      <c r="E52" s="97" t="s">
        <v>333</v>
      </c>
      <c r="F52" s="97" t="s">
        <v>354</v>
      </c>
      <c r="G52" s="97" t="s">
        <v>333</v>
      </c>
      <c r="M52" s="97" t="s">
        <v>333</v>
      </c>
      <c r="N52" s="97" t="s">
        <v>333</v>
      </c>
      <c r="O52" s="107" t="s">
        <v>262</v>
      </c>
    </row>
    <row r="53" spans="2:15" ht="61.5" customHeight="1">
      <c r="B53" s="87"/>
      <c r="C53" s="133" t="s">
        <v>168</v>
      </c>
      <c r="D53" s="94" t="s">
        <v>168</v>
      </c>
      <c r="E53" s="95" t="s">
        <v>152</v>
      </c>
      <c r="F53" s="94" t="s">
        <v>168</v>
      </c>
      <c r="G53" s="94" t="s">
        <v>384</v>
      </c>
      <c r="M53" s="94" t="s">
        <v>384</v>
      </c>
      <c r="N53" s="94" t="s">
        <v>385</v>
      </c>
      <c r="O53" s="101"/>
    </row>
    <row r="54" spans="2:15" ht="61.5" customHeight="1">
      <c r="B54" s="94"/>
      <c r="C54" s="133" t="s">
        <v>158</v>
      </c>
      <c r="D54" s="94" t="s">
        <v>347</v>
      </c>
      <c r="E54" s="94" t="s">
        <v>158</v>
      </c>
      <c r="F54" s="94"/>
      <c r="G54" s="94" t="s">
        <v>379</v>
      </c>
      <c r="M54" s="94" t="s">
        <v>381</v>
      </c>
      <c r="N54" s="94" t="s">
        <v>158</v>
      </c>
      <c r="O54" s="101"/>
    </row>
    <row r="55" spans="2:15" ht="61.5" customHeight="1">
      <c r="B55" s="87"/>
      <c r="C55" s="133" t="s">
        <v>164</v>
      </c>
      <c r="D55" s="95"/>
      <c r="E55" s="95" t="s">
        <v>348</v>
      </c>
      <c r="F55" s="95" t="s">
        <v>164</v>
      </c>
      <c r="G55" s="95" t="s">
        <v>380</v>
      </c>
      <c r="M55" s="95" t="s">
        <v>382</v>
      </c>
      <c r="N55" s="95" t="s">
        <v>348</v>
      </c>
      <c r="O55" s="94"/>
    </row>
    <row r="56" spans="2:15" ht="61.5" customHeight="1">
      <c r="B56" s="87"/>
      <c r="C56" s="133" t="s">
        <v>322</v>
      </c>
      <c r="D56" s="94" t="s">
        <v>322</v>
      </c>
      <c r="E56" s="97" t="s">
        <v>311</v>
      </c>
      <c r="F56" s="94" t="s">
        <v>323</v>
      </c>
      <c r="G56" s="94" t="s">
        <v>408</v>
      </c>
      <c r="M56" s="94" t="s">
        <v>408</v>
      </c>
      <c r="N56" s="94" t="s">
        <v>322</v>
      </c>
      <c r="O56" s="94" t="s">
        <v>322</v>
      </c>
    </row>
    <row r="57" spans="2:15" ht="21" customHeight="1">
      <c r="B57" s="113"/>
      <c r="C57" s="137"/>
      <c r="D57" s="96"/>
      <c r="E57" s="108"/>
      <c r="F57" s="96"/>
      <c r="G57" s="96"/>
      <c r="M57" s="96"/>
      <c r="N57" s="96"/>
      <c r="O57" s="96"/>
    </row>
    <row r="58" spans="2:15" ht="54.75" customHeight="1">
      <c r="B58" s="87" t="s">
        <v>113</v>
      </c>
      <c r="C58" s="133" t="s">
        <v>263</v>
      </c>
      <c r="D58" s="97" t="s">
        <v>360</v>
      </c>
      <c r="E58" s="97" t="s">
        <v>360</v>
      </c>
      <c r="F58" s="94" t="s">
        <v>349</v>
      </c>
      <c r="G58" s="94" t="s">
        <v>396</v>
      </c>
      <c r="M58" s="94" t="s">
        <v>397</v>
      </c>
      <c r="N58" s="94" t="s">
        <v>263</v>
      </c>
      <c r="O58" s="114"/>
    </row>
    <row r="59" spans="2:15" ht="54.75" customHeight="1">
      <c r="B59" s="112"/>
      <c r="C59" s="133" t="s">
        <v>334</v>
      </c>
      <c r="D59" s="94" t="s">
        <v>268</v>
      </c>
      <c r="E59" s="94" t="s">
        <v>268</v>
      </c>
      <c r="F59" s="94" t="s">
        <v>334</v>
      </c>
      <c r="G59" s="94" t="s">
        <v>355</v>
      </c>
      <c r="M59" s="94" t="s">
        <v>409</v>
      </c>
      <c r="N59" s="94" t="s">
        <v>334</v>
      </c>
      <c r="O59" s="95" t="s">
        <v>244</v>
      </c>
    </row>
    <row r="60" spans="2:15" ht="54.75" customHeight="1">
      <c r="B60" s="112"/>
      <c r="C60" s="133" t="s">
        <v>275</v>
      </c>
      <c r="D60" s="94" t="s">
        <v>275</v>
      </c>
      <c r="E60" s="96"/>
      <c r="F60" s="94" t="s">
        <v>275</v>
      </c>
      <c r="G60" s="94" t="s">
        <v>410</v>
      </c>
      <c r="M60" s="94" t="s">
        <v>410</v>
      </c>
      <c r="N60" s="94" t="s">
        <v>275</v>
      </c>
      <c r="O60" s="96"/>
    </row>
    <row r="61" spans="2:15" ht="54.75" customHeight="1">
      <c r="B61" s="112"/>
      <c r="C61" s="133" t="s">
        <v>276</v>
      </c>
      <c r="D61" s="94" t="s">
        <v>276</v>
      </c>
      <c r="E61" s="94" t="s">
        <v>277</v>
      </c>
      <c r="F61" s="94" t="s">
        <v>277</v>
      </c>
      <c r="G61" s="94" t="s">
        <v>411</v>
      </c>
      <c r="M61" s="94" t="s">
        <v>276</v>
      </c>
      <c r="N61" s="94" t="s">
        <v>276</v>
      </c>
      <c r="O61" s="96"/>
    </row>
    <row r="62" spans="2:15" ht="54.75" customHeight="1">
      <c r="B62" s="112"/>
      <c r="C62" s="133" t="s">
        <v>172</v>
      </c>
      <c r="D62" s="95" t="s">
        <v>172</v>
      </c>
      <c r="E62" s="95" t="s">
        <v>172</v>
      </c>
      <c r="F62" s="107" t="s">
        <v>308</v>
      </c>
      <c r="G62" s="95" t="s">
        <v>412</v>
      </c>
      <c r="M62" s="95" t="s">
        <v>412</v>
      </c>
      <c r="N62" s="95" t="s">
        <v>172</v>
      </c>
      <c r="O62" s="95" t="s">
        <v>172</v>
      </c>
    </row>
    <row r="63" spans="2:15" ht="23.25" customHeight="1">
      <c r="C63" s="137"/>
      <c r="D63" s="96"/>
      <c r="E63" s="96"/>
      <c r="F63" s="96"/>
      <c r="G63" s="96"/>
      <c r="M63" s="96"/>
      <c r="N63" s="96"/>
      <c r="O63" s="96"/>
    </row>
    <row r="64" spans="2:15" ht="43.5" customHeight="1">
      <c r="B64" s="93" t="s">
        <v>114</v>
      </c>
      <c r="C64" s="133" t="s">
        <v>120</v>
      </c>
      <c r="D64" s="94" t="s">
        <v>120</v>
      </c>
      <c r="E64" s="94" t="s">
        <v>120</v>
      </c>
      <c r="F64" s="94" t="s">
        <v>120</v>
      </c>
      <c r="G64" s="94" t="s">
        <v>389</v>
      </c>
      <c r="M64" s="94" t="s">
        <v>389</v>
      </c>
      <c r="N64" s="94" t="s">
        <v>120</v>
      </c>
      <c r="O64" s="115" t="s">
        <v>192</v>
      </c>
    </row>
    <row r="65" spans="2:15" ht="43.5" customHeight="1">
      <c r="B65" s="87"/>
      <c r="C65" s="133"/>
      <c r="D65" s="95"/>
      <c r="E65" s="95" t="s">
        <v>197</v>
      </c>
      <c r="F65" s="95" t="s">
        <v>197</v>
      </c>
      <c r="G65" s="95"/>
      <c r="M65" s="95"/>
      <c r="N65" s="95"/>
      <c r="O65" s="96"/>
    </row>
    <row r="66" spans="2:15" ht="23.25" customHeight="1">
      <c r="B66" s="93"/>
      <c r="C66" s="137"/>
      <c r="D66" s="96"/>
      <c r="E66" s="96"/>
      <c r="F66" s="96"/>
      <c r="G66" s="96"/>
      <c r="M66" s="96"/>
      <c r="N66" s="96"/>
      <c r="O66" s="96"/>
    </row>
    <row r="67" spans="2:15" ht="49.5" customHeight="1">
      <c r="B67" s="94" t="s">
        <v>115</v>
      </c>
      <c r="C67" s="141" t="s">
        <v>280</v>
      </c>
      <c r="D67" s="94" t="s">
        <v>278</v>
      </c>
      <c r="E67" s="94" t="s">
        <v>278</v>
      </c>
      <c r="F67" s="108" t="s">
        <v>280</v>
      </c>
      <c r="G67" s="108" t="s">
        <v>413</v>
      </c>
      <c r="M67" s="108" t="s">
        <v>413</v>
      </c>
      <c r="N67" s="108" t="s">
        <v>280</v>
      </c>
      <c r="O67" s="96"/>
    </row>
    <row r="68" spans="2:15" ht="49.5" customHeight="1">
      <c r="B68" s="94"/>
      <c r="C68" s="140" t="s">
        <v>335</v>
      </c>
      <c r="D68" s="109"/>
      <c r="E68" s="96"/>
      <c r="F68" s="109" t="s">
        <v>335</v>
      </c>
      <c r="G68" s="109" t="s">
        <v>335</v>
      </c>
      <c r="M68" s="109" t="s">
        <v>335</v>
      </c>
      <c r="N68" s="109" t="s">
        <v>335</v>
      </c>
      <c r="O68" s="96"/>
    </row>
    <row r="69" spans="2:15" ht="49.5" customHeight="1">
      <c r="B69" s="94"/>
      <c r="C69" s="136" t="s">
        <v>311</v>
      </c>
      <c r="D69" s="97" t="s">
        <v>311</v>
      </c>
      <c r="E69" s="97" t="s">
        <v>311</v>
      </c>
      <c r="F69" s="97" t="s">
        <v>308</v>
      </c>
      <c r="G69" s="97" t="s">
        <v>393</v>
      </c>
      <c r="M69" s="97" t="s">
        <v>393</v>
      </c>
      <c r="N69" s="97" t="s">
        <v>311</v>
      </c>
      <c r="O69" s="97" t="s">
        <v>311</v>
      </c>
    </row>
    <row r="70" spans="2:15" ht="23.25" customHeight="1">
      <c r="B70" s="87"/>
      <c r="C70" s="137"/>
      <c r="D70" s="96"/>
      <c r="E70" s="96"/>
      <c r="F70" s="97"/>
      <c r="G70" s="96"/>
      <c r="M70" s="96"/>
      <c r="N70" s="96"/>
      <c r="O70" s="96"/>
    </row>
    <row r="71" spans="2:15" ht="43.5" customHeight="1">
      <c r="B71" s="87" t="s">
        <v>292</v>
      </c>
      <c r="C71" s="133" t="s">
        <v>167</v>
      </c>
      <c r="D71" s="94" t="s">
        <v>167</v>
      </c>
      <c r="E71" s="94" t="s">
        <v>167</v>
      </c>
      <c r="F71" s="94" t="s">
        <v>167</v>
      </c>
      <c r="G71" s="94" t="s">
        <v>167</v>
      </c>
      <c r="M71" s="94" t="s">
        <v>167</v>
      </c>
      <c r="N71" s="94" t="s">
        <v>167</v>
      </c>
      <c r="O71" s="96"/>
    </row>
    <row r="72" spans="2:15" ht="43.5" customHeight="1">
      <c r="B72" s="87"/>
      <c r="C72" s="137"/>
      <c r="D72" s="96"/>
      <c r="E72" s="96"/>
      <c r="F72" s="96"/>
      <c r="G72" s="154" t="s">
        <v>432</v>
      </c>
      <c r="H72" s="155"/>
      <c r="I72" s="155"/>
      <c r="J72" s="155"/>
      <c r="K72" s="155"/>
      <c r="L72" s="155"/>
      <c r="M72" s="155"/>
      <c r="N72" s="155"/>
      <c r="O72" s="96"/>
    </row>
    <row r="73" spans="2:15" ht="27" customHeight="1">
      <c r="B73" s="104"/>
      <c r="C73" s="142"/>
      <c r="D73" s="105"/>
      <c r="E73" s="105"/>
      <c r="F73" s="105"/>
      <c r="G73" s="105"/>
      <c r="M73" s="105"/>
      <c r="N73" s="105"/>
      <c r="O73" s="105"/>
    </row>
    <row r="74" spans="2:15" ht="72.75" customHeight="1">
      <c r="C74" s="123" t="s">
        <v>290</v>
      </c>
    </row>
    <row r="75" spans="2:15" s="88" customFormat="1" ht="69.75" customHeight="1">
      <c r="B75" s="86" t="s">
        <v>350</v>
      </c>
      <c r="C75" s="132" t="s">
        <v>195</v>
      </c>
      <c r="D75" s="86" t="s">
        <v>201</v>
      </c>
      <c r="E75" s="86" t="s">
        <v>202</v>
      </c>
      <c r="F75" s="86" t="s">
        <v>196</v>
      </c>
      <c r="G75" s="86" t="s">
        <v>377</v>
      </c>
      <c r="M75" s="86" t="s">
        <v>378</v>
      </c>
      <c r="N75" s="86" t="s">
        <v>461</v>
      </c>
      <c r="O75" s="86" t="s">
        <v>170</v>
      </c>
    </row>
    <row r="76" spans="2:15" ht="49.5" customHeight="1">
      <c r="B76" s="93" t="s">
        <v>112</v>
      </c>
      <c r="C76" s="136" t="s">
        <v>336</v>
      </c>
      <c r="D76" s="97" t="s">
        <v>328</v>
      </c>
      <c r="E76" s="97" t="s">
        <v>328</v>
      </c>
      <c r="F76" s="97" t="s">
        <v>336</v>
      </c>
      <c r="G76" s="97" t="s">
        <v>282</v>
      </c>
      <c r="M76" s="97" t="s">
        <v>282</v>
      </c>
      <c r="N76" s="97" t="s">
        <v>336</v>
      </c>
      <c r="O76" s="107" t="s">
        <v>262</v>
      </c>
    </row>
    <row r="77" spans="2:15" ht="49.5" customHeight="1">
      <c r="B77" s="94"/>
      <c r="C77" s="133" t="s">
        <v>158</v>
      </c>
      <c r="D77" s="94" t="s">
        <v>347</v>
      </c>
      <c r="E77" s="94" t="s">
        <v>158</v>
      </c>
      <c r="F77" s="94"/>
      <c r="G77" s="94" t="s">
        <v>379</v>
      </c>
      <c r="M77" s="94" t="s">
        <v>381</v>
      </c>
      <c r="N77" s="94" t="s">
        <v>158</v>
      </c>
      <c r="O77" s="101"/>
    </row>
    <row r="78" spans="2:15" ht="49.5" customHeight="1">
      <c r="B78" s="87"/>
      <c r="C78" s="133" t="s">
        <v>164</v>
      </c>
      <c r="D78" s="95"/>
      <c r="E78" s="95" t="s">
        <v>348</v>
      </c>
      <c r="F78" s="95" t="s">
        <v>164</v>
      </c>
      <c r="G78" s="95" t="s">
        <v>380</v>
      </c>
      <c r="M78" s="95" t="s">
        <v>382</v>
      </c>
      <c r="N78" s="95" t="s">
        <v>348</v>
      </c>
      <c r="O78" s="94"/>
    </row>
    <row r="79" spans="2:15" ht="49.5" customHeight="1">
      <c r="B79" s="94"/>
      <c r="C79" s="136" t="s">
        <v>118</v>
      </c>
      <c r="D79" s="97" t="s">
        <v>118</v>
      </c>
      <c r="E79" s="116" t="s">
        <v>311</v>
      </c>
      <c r="F79" s="116" t="s">
        <v>313</v>
      </c>
      <c r="G79" s="97" t="s">
        <v>402</v>
      </c>
      <c r="M79" s="97" t="s">
        <v>402</v>
      </c>
      <c r="N79" s="97" t="s">
        <v>118</v>
      </c>
      <c r="O79" s="97" t="s">
        <v>259</v>
      </c>
    </row>
    <row r="80" spans="2:15" ht="49.5" customHeight="1">
      <c r="B80" s="94"/>
      <c r="C80" s="133" t="s">
        <v>439</v>
      </c>
      <c r="D80" s="133" t="s">
        <v>439</v>
      </c>
      <c r="E80" s="133" t="s">
        <v>439</v>
      </c>
      <c r="F80" s="133" t="s">
        <v>439</v>
      </c>
      <c r="G80" s="133" t="s">
        <v>439</v>
      </c>
      <c r="H80" s="133" t="s">
        <v>439</v>
      </c>
      <c r="I80" s="133" t="s">
        <v>439</v>
      </c>
      <c r="J80" s="133" t="s">
        <v>439</v>
      </c>
      <c r="K80" s="133" t="s">
        <v>439</v>
      </c>
      <c r="L80" s="133" t="s">
        <v>439</v>
      </c>
      <c r="M80" s="133" t="s">
        <v>439</v>
      </c>
      <c r="N80" s="133" t="s">
        <v>439</v>
      </c>
      <c r="O80" s="94"/>
    </row>
    <row r="81" spans="2:15" ht="21" customHeight="1">
      <c r="B81" s="94"/>
      <c r="C81" s="143"/>
      <c r="D81" s="117"/>
      <c r="E81" s="117"/>
      <c r="F81" s="117"/>
      <c r="G81" s="117"/>
      <c r="M81" s="117"/>
      <c r="N81" s="117"/>
      <c r="O81" s="94"/>
    </row>
    <row r="82" spans="2:15" ht="63.75" customHeight="1" thickBot="1">
      <c r="B82" s="93" t="s">
        <v>113</v>
      </c>
      <c r="C82" s="136" t="s">
        <v>338</v>
      </c>
      <c r="D82" s="96"/>
      <c r="E82" s="108" t="s">
        <v>457</v>
      </c>
      <c r="F82" s="107" t="s">
        <v>338</v>
      </c>
      <c r="G82" s="107" t="s">
        <v>414</v>
      </c>
      <c r="M82" s="107" t="s">
        <v>414</v>
      </c>
      <c r="N82" s="107" t="s">
        <v>338</v>
      </c>
      <c r="O82" s="96"/>
    </row>
    <row r="83" spans="2:15" ht="63.75" customHeight="1">
      <c r="B83" s="94"/>
      <c r="C83" s="144" t="s">
        <v>339</v>
      </c>
      <c r="D83" s="118" t="s">
        <v>339</v>
      </c>
      <c r="E83" s="118" t="s">
        <v>339</v>
      </c>
      <c r="F83" s="118" t="s">
        <v>356</v>
      </c>
      <c r="G83" s="118" t="s">
        <v>415</v>
      </c>
      <c r="M83" s="118" t="s">
        <v>415</v>
      </c>
      <c r="N83" s="118" t="s">
        <v>339</v>
      </c>
      <c r="O83" s="107" t="s">
        <v>283</v>
      </c>
    </row>
    <row r="84" spans="2:15" ht="63.75" customHeight="1">
      <c r="B84" s="94"/>
      <c r="C84" s="136" t="s">
        <v>340</v>
      </c>
      <c r="D84" s="98" t="str">
        <f>C84</f>
        <v>Рыба тушеная с овощами 120</v>
      </c>
      <c r="E84" s="97" t="s">
        <v>357</v>
      </c>
      <c r="F84" s="97" t="s">
        <v>270</v>
      </c>
      <c r="G84" s="97" t="s">
        <v>390</v>
      </c>
      <c r="M84" s="97" t="s">
        <v>390</v>
      </c>
      <c r="N84" s="97" t="s">
        <v>270</v>
      </c>
      <c r="O84" s="96"/>
    </row>
    <row r="85" spans="2:15" ht="63.75" customHeight="1">
      <c r="B85" s="87"/>
      <c r="C85" s="136" t="s">
        <v>284</v>
      </c>
      <c r="D85" s="107" t="s">
        <v>284</v>
      </c>
      <c r="E85" s="107" t="s">
        <v>284</v>
      </c>
      <c r="F85" s="108" t="s">
        <v>153</v>
      </c>
      <c r="G85" s="107" t="s">
        <v>173</v>
      </c>
      <c r="M85" s="107" t="s">
        <v>173</v>
      </c>
      <c r="N85" s="107" t="s">
        <v>284</v>
      </c>
      <c r="O85" s="96"/>
    </row>
    <row r="86" spans="2:15" ht="63.75" customHeight="1">
      <c r="B86" s="87"/>
      <c r="C86" s="136" t="s">
        <v>309</v>
      </c>
      <c r="D86" s="94" t="s">
        <v>310</v>
      </c>
      <c r="E86" s="97" t="s">
        <v>309</v>
      </c>
      <c r="F86" s="97" t="s">
        <v>310</v>
      </c>
      <c r="G86" s="97" t="s">
        <v>388</v>
      </c>
      <c r="M86" s="97" t="s">
        <v>388</v>
      </c>
      <c r="N86" s="97" t="s">
        <v>309</v>
      </c>
      <c r="O86" s="97" t="s">
        <v>309</v>
      </c>
    </row>
    <row r="87" spans="2:15" ht="22.5" customHeight="1">
      <c r="B87" s="87"/>
      <c r="C87" s="137"/>
      <c r="D87" s="96"/>
      <c r="E87" s="96"/>
      <c r="F87" s="96"/>
      <c r="G87" s="96"/>
      <c r="M87" s="96"/>
      <c r="N87" s="96"/>
      <c r="O87" s="96"/>
    </row>
    <row r="88" spans="2:15" ht="46.5" customHeight="1">
      <c r="B88" s="93" t="s">
        <v>119</v>
      </c>
      <c r="C88" s="136" t="s">
        <v>192</v>
      </c>
      <c r="D88" s="97" t="s">
        <v>192</v>
      </c>
      <c r="E88" s="97" t="s">
        <v>192</v>
      </c>
      <c r="F88" s="97" t="s">
        <v>192</v>
      </c>
      <c r="G88" s="97" t="s">
        <v>394</v>
      </c>
      <c r="M88" s="97" t="s">
        <v>394</v>
      </c>
      <c r="N88" s="97" t="s">
        <v>192</v>
      </c>
      <c r="O88" s="97" t="s">
        <v>192</v>
      </c>
    </row>
    <row r="89" spans="2:15" ht="46.5" customHeight="1">
      <c r="B89" s="87"/>
      <c r="C89" s="136" t="s">
        <v>285</v>
      </c>
      <c r="D89" s="97" t="s">
        <v>285</v>
      </c>
      <c r="E89" s="97" t="s">
        <v>285</v>
      </c>
      <c r="F89" s="97" t="s">
        <v>285</v>
      </c>
      <c r="G89" s="97" t="s">
        <v>285</v>
      </c>
      <c r="M89" s="97" t="s">
        <v>285</v>
      </c>
      <c r="N89" s="97" t="s">
        <v>285</v>
      </c>
      <c r="O89" s="96"/>
    </row>
    <row r="90" spans="2:15" ht="22.5" customHeight="1">
      <c r="B90" s="93"/>
      <c r="C90" s="133"/>
      <c r="D90" s="94"/>
      <c r="E90" s="94"/>
      <c r="F90" s="94"/>
      <c r="G90" s="94"/>
      <c r="M90" s="94"/>
      <c r="N90" s="94"/>
      <c r="O90" s="94"/>
    </row>
    <row r="91" spans="2:15" ht="41.25" customHeight="1">
      <c r="B91" s="93" t="s">
        <v>115</v>
      </c>
      <c r="C91" s="136" t="s">
        <v>454</v>
      </c>
      <c r="D91" s="107" t="s">
        <v>454</v>
      </c>
      <c r="E91" s="107" t="s">
        <v>454</v>
      </c>
      <c r="F91" s="107" t="s">
        <v>454</v>
      </c>
      <c r="G91" s="107" t="s">
        <v>454</v>
      </c>
      <c r="H91" s="107" t="s">
        <v>454</v>
      </c>
      <c r="I91" s="107" t="s">
        <v>454</v>
      </c>
      <c r="J91" s="107" t="s">
        <v>454</v>
      </c>
      <c r="K91" s="107" t="s">
        <v>454</v>
      </c>
      <c r="L91" s="107" t="s">
        <v>454</v>
      </c>
      <c r="M91" s="107" t="s">
        <v>454</v>
      </c>
      <c r="N91" s="107" t="s">
        <v>454</v>
      </c>
      <c r="O91" s="96"/>
    </row>
    <row r="92" spans="2:15" ht="41.25" customHeight="1">
      <c r="B92" s="94"/>
      <c r="C92" s="136" t="s">
        <v>272</v>
      </c>
      <c r="D92" s="97" t="s">
        <v>272</v>
      </c>
      <c r="E92" s="97"/>
      <c r="F92" s="97" t="s">
        <v>272</v>
      </c>
      <c r="G92" s="97" t="s">
        <v>416</v>
      </c>
      <c r="M92" s="97" t="s">
        <v>417</v>
      </c>
      <c r="N92" s="97" t="s">
        <v>417</v>
      </c>
      <c r="O92" s="96"/>
    </row>
    <row r="93" spans="2:15" ht="41.25" customHeight="1">
      <c r="B93" s="94"/>
      <c r="C93" s="136" t="s">
        <v>199</v>
      </c>
      <c r="D93" s="97" t="s">
        <v>199</v>
      </c>
      <c r="E93" s="97" t="s">
        <v>199</v>
      </c>
      <c r="F93" s="97" t="s">
        <v>199</v>
      </c>
      <c r="G93" s="97" t="s">
        <v>418</v>
      </c>
      <c r="M93" s="97" t="s">
        <v>199</v>
      </c>
      <c r="N93" s="97" t="s">
        <v>199</v>
      </c>
      <c r="O93" s="96"/>
    </row>
    <row r="94" spans="2:15" ht="41.25" customHeight="1">
      <c r="B94" s="94"/>
      <c r="C94" s="136" t="s">
        <v>452</v>
      </c>
      <c r="D94" s="97" t="s">
        <v>373</v>
      </c>
      <c r="E94" s="97" t="s">
        <v>373</v>
      </c>
      <c r="F94" s="136" t="s">
        <v>452</v>
      </c>
      <c r="G94" s="136" t="s">
        <v>452</v>
      </c>
      <c r="M94" s="136" t="s">
        <v>452</v>
      </c>
      <c r="N94" s="136" t="s">
        <v>452</v>
      </c>
      <c r="O94" s="97"/>
    </row>
    <row r="95" spans="2:15" ht="41.25" customHeight="1">
      <c r="B95" s="94"/>
      <c r="C95" s="136" t="s">
        <v>311</v>
      </c>
      <c r="D95" s="97" t="s">
        <v>311</v>
      </c>
      <c r="E95" s="97" t="s">
        <v>311</v>
      </c>
      <c r="F95" s="97" t="s">
        <v>308</v>
      </c>
      <c r="G95" s="97" t="s">
        <v>393</v>
      </c>
      <c r="M95" s="97" t="s">
        <v>393</v>
      </c>
      <c r="N95" s="97" t="s">
        <v>311</v>
      </c>
      <c r="O95" s="97" t="s">
        <v>311</v>
      </c>
    </row>
    <row r="96" spans="2:15" ht="13.5" customHeight="1">
      <c r="B96" s="94"/>
      <c r="C96" s="136"/>
      <c r="D96" s="97"/>
      <c r="E96" s="97"/>
      <c r="F96" s="97"/>
      <c r="G96" s="97"/>
      <c r="M96" s="97"/>
      <c r="N96" s="97"/>
      <c r="O96" s="97"/>
    </row>
    <row r="97" spans="2:15" ht="57" customHeight="1">
      <c r="B97" s="87" t="s">
        <v>292</v>
      </c>
      <c r="C97" s="133" t="s">
        <v>167</v>
      </c>
      <c r="D97" s="94" t="s">
        <v>167</v>
      </c>
      <c r="E97" s="94" t="s">
        <v>167</v>
      </c>
      <c r="F97" s="94" t="s">
        <v>167</v>
      </c>
      <c r="G97" s="94" t="s">
        <v>167</v>
      </c>
      <c r="M97" s="94" t="s">
        <v>167</v>
      </c>
      <c r="N97" s="94" t="s">
        <v>167</v>
      </c>
      <c r="O97" s="96"/>
    </row>
    <row r="98" spans="2:15" ht="22.5" customHeight="1">
      <c r="B98" s="94"/>
      <c r="C98" s="137"/>
      <c r="D98" s="96"/>
      <c r="E98" s="97"/>
      <c r="F98" s="96"/>
      <c r="G98" s="154" t="s">
        <v>432</v>
      </c>
      <c r="H98" s="155"/>
      <c r="I98" s="155"/>
      <c r="J98" s="155"/>
      <c r="K98" s="155"/>
      <c r="L98" s="155"/>
      <c r="M98" s="155"/>
      <c r="N98" s="155"/>
      <c r="O98" s="96"/>
    </row>
    <row r="99" spans="2:15" ht="48" customHeight="1">
      <c r="B99" s="102"/>
      <c r="C99" s="145" t="s">
        <v>121</v>
      </c>
      <c r="D99" s="102"/>
      <c r="E99" s="102"/>
      <c r="F99" s="102"/>
      <c r="G99" s="102"/>
      <c r="M99" s="102"/>
      <c r="N99" s="102"/>
      <c r="O99" s="102"/>
    </row>
    <row r="100" spans="2:15" s="88" customFormat="1" ht="69.75" customHeight="1">
      <c r="B100" s="86" t="s">
        <v>350</v>
      </c>
      <c r="C100" s="132" t="s">
        <v>195</v>
      </c>
      <c r="D100" s="86" t="s">
        <v>201</v>
      </c>
      <c r="E100" s="86" t="s">
        <v>202</v>
      </c>
      <c r="F100" s="86" t="s">
        <v>196</v>
      </c>
      <c r="G100" s="86" t="s">
        <v>377</v>
      </c>
      <c r="M100" s="86" t="s">
        <v>378</v>
      </c>
      <c r="N100" s="86" t="s">
        <v>461</v>
      </c>
      <c r="O100" s="86" t="s">
        <v>170</v>
      </c>
    </row>
    <row r="101" spans="2:15" ht="61.5" customHeight="1">
      <c r="B101" s="113" t="s">
        <v>112</v>
      </c>
      <c r="C101" s="133" t="s">
        <v>342</v>
      </c>
      <c r="D101" s="94" t="s">
        <v>342</v>
      </c>
      <c r="E101" s="94" t="s">
        <v>342</v>
      </c>
      <c r="F101" s="94" t="s">
        <v>358</v>
      </c>
      <c r="G101" s="94" t="s">
        <v>342</v>
      </c>
      <c r="M101" s="94" t="s">
        <v>342</v>
      </c>
      <c r="N101" s="94" t="s">
        <v>342</v>
      </c>
      <c r="O101" s="107" t="s">
        <v>262</v>
      </c>
    </row>
    <row r="102" spans="2:15" ht="61.5" customHeight="1">
      <c r="B102" s="94"/>
      <c r="C102" s="133" t="s">
        <v>158</v>
      </c>
      <c r="D102" s="94" t="s">
        <v>347</v>
      </c>
      <c r="E102" s="94" t="s">
        <v>158</v>
      </c>
      <c r="F102" s="94"/>
      <c r="G102" s="94" t="s">
        <v>379</v>
      </c>
      <c r="M102" s="94" t="s">
        <v>381</v>
      </c>
      <c r="N102" s="94" t="s">
        <v>158</v>
      </c>
      <c r="O102" s="101"/>
    </row>
    <row r="103" spans="2:15" ht="61.5" customHeight="1">
      <c r="B103" s="87"/>
      <c r="C103" s="133" t="s">
        <v>164</v>
      </c>
      <c r="D103" s="95"/>
      <c r="E103" s="95" t="s">
        <v>348</v>
      </c>
      <c r="F103" s="95" t="s">
        <v>164</v>
      </c>
      <c r="G103" s="95" t="s">
        <v>380</v>
      </c>
      <c r="M103" s="95" t="s">
        <v>382</v>
      </c>
      <c r="N103" s="95" t="s">
        <v>348</v>
      </c>
      <c r="O103" s="94"/>
    </row>
    <row r="104" spans="2:15" ht="61.5" customHeight="1">
      <c r="B104" s="94"/>
      <c r="C104" s="136" t="s">
        <v>359</v>
      </c>
      <c r="D104" s="97" t="s">
        <v>359</v>
      </c>
      <c r="E104" s="97" t="s">
        <v>311</v>
      </c>
      <c r="F104" s="97" t="s">
        <v>308</v>
      </c>
      <c r="G104" s="97" t="s">
        <v>383</v>
      </c>
      <c r="M104" s="97" t="s">
        <v>383</v>
      </c>
      <c r="N104" s="97" t="s">
        <v>359</v>
      </c>
      <c r="O104" s="97" t="s">
        <v>311</v>
      </c>
    </row>
    <row r="105" spans="2:15" ht="61.5" customHeight="1">
      <c r="B105" s="119"/>
      <c r="C105" s="133" t="s">
        <v>297</v>
      </c>
      <c r="D105" s="94" t="s">
        <v>297</v>
      </c>
      <c r="E105" s="95" t="s">
        <v>152</v>
      </c>
      <c r="F105" s="94" t="s">
        <v>297</v>
      </c>
      <c r="G105" s="94" t="s">
        <v>384</v>
      </c>
      <c r="M105" s="94" t="s">
        <v>384</v>
      </c>
      <c r="N105" s="94" t="s">
        <v>385</v>
      </c>
      <c r="O105" s="101"/>
    </row>
    <row r="106" spans="2:15" ht="24" customHeight="1">
      <c r="B106" s="94"/>
      <c r="C106" s="133"/>
      <c r="D106" s="94"/>
      <c r="E106" s="95"/>
      <c r="F106" s="94"/>
      <c r="G106" s="94"/>
      <c r="M106" s="94"/>
      <c r="N106" s="94"/>
      <c r="O106" s="94"/>
    </row>
    <row r="107" spans="2:15" ht="37.5" customHeight="1">
      <c r="B107" s="93" t="s">
        <v>113</v>
      </c>
      <c r="C107" s="137"/>
      <c r="D107" s="96"/>
      <c r="E107" s="96"/>
      <c r="F107" s="96"/>
      <c r="G107" s="96"/>
      <c r="M107" s="96"/>
      <c r="N107" s="96"/>
      <c r="O107" s="96"/>
    </row>
    <row r="108" spans="2:15" ht="50.25" customHeight="1">
      <c r="B108" s="108"/>
      <c r="C108" s="136" t="s">
        <v>454</v>
      </c>
      <c r="D108" s="107" t="s">
        <v>454</v>
      </c>
      <c r="E108" s="107" t="s">
        <v>454</v>
      </c>
      <c r="F108" s="107" t="s">
        <v>454</v>
      </c>
      <c r="G108" s="107" t="s">
        <v>455</v>
      </c>
      <c r="M108" s="107" t="s">
        <v>456</v>
      </c>
      <c r="N108" s="107" t="s">
        <v>454</v>
      </c>
      <c r="O108" s="96"/>
    </row>
    <row r="109" spans="2:15" ht="69" customHeight="1">
      <c r="B109" s="93"/>
      <c r="C109" s="133" t="s">
        <v>434</v>
      </c>
      <c r="D109" s="94" t="s">
        <v>374</v>
      </c>
      <c r="E109" s="94" t="s">
        <v>374</v>
      </c>
      <c r="F109" s="133" t="s">
        <v>434</v>
      </c>
      <c r="G109" s="94" t="s">
        <v>386</v>
      </c>
      <c r="M109" s="94" t="s">
        <v>386</v>
      </c>
      <c r="N109" s="133" t="s">
        <v>434</v>
      </c>
      <c r="O109" s="120" t="s">
        <v>244</v>
      </c>
    </row>
    <row r="110" spans="2:15" ht="50.25" customHeight="1">
      <c r="B110" s="87"/>
      <c r="C110" s="133" t="s">
        <v>343</v>
      </c>
      <c r="D110" s="94" t="s">
        <v>286</v>
      </c>
      <c r="E110" s="97" t="s">
        <v>357</v>
      </c>
      <c r="F110" s="94" t="s">
        <v>286</v>
      </c>
      <c r="G110" s="94" t="s">
        <v>387</v>
      </c>
      <c r="M110" s="94" t="s">
        <v>387</v>
      </c>
      <c r="N110" s="94" t="s">
        <v>286</v>
      </c>
      <c r="O110" s="96"/>
    </row>
    <row r="111" spans="2:15" ht="50.25" customHeight="1">
      <c r="B111" s="94"/>
      <c r="C111" s="133" t="s">
        <v>458</v>
      </c>
      <c r="D111" s="94" t="s">
        <v>458</v>
      </c>
      <c r="E111" s="94" t="s">
        <v>458</v>
      </c>
      <c r="F111" s="95" t="s">
        <v>443</v>
      </c>
      <c r="G111" s="94" t="s">
        <v>459</v>
      </c>
      <c r="M111" s="94" t="s">
        <v>460</v>
      </c>
      <c r="N111" s="94" t="s">
        <v>458</v>
      </c>
      <c r="O111" s="96"/>
    </row>
    <row r="112" spans="2:15" ht="50.25" customHeight="1">
      <c r="B112" s="87"/>
      <c r="C112" s="136" t="s">
        <v>309</v>
      </c>
      <c r="D112" s="94" t="s">
        <v>310</v>
      </c>
      <c r="E112" s="97" t="s">
        <v>309</v>
      </c>
      <c r="F112" s="97" t="s">
        <v>310</v>
      </c>
      <c r="G112" s="97" t="s">
        <v>388</v>
      </c>
      <c r="M112" s="97" t="s">
        <v>388</v>
      </c>
      <c r="N112" s="97" t="s">
        <v>309</v>
      </c>
      <c r="O112" s="97" t="s">
        <v>309</v>
      </c>
    </row>
    <row r="113" spans="2:15" ht="24" customHeight="1">
      <c r="B113" s="93"/>
      <c r="C113" s="137"/>
      <c r="D113" s="121"/>
      <c r="E113" s="121"/>
      <c r="F113" s="121"/>
      <c r="G113" s="121"/>
      <c r="M113" s="121"/>
      <c r="N113" s="121"/>
      <c r="O113" s="121"/>
    </row>
    <row r="114" spans="2:15" ht="18" customHeight="1">
      <c r="B114" s="93" t="s">
        <v>114</v>
      </c>
      <c r="C114" s="133" t="s">
        <v>120</v>
      </c>
      <c r="D114" s="94" t="s">
        <v>120</v>
      </c>
      <c r="E114" s="94" t="s">
        <v>120</v>
      </c>
      <c r="F114" s="94" t="s">
        <v>120</v>
      </c>
      <c r="G114" s="94" t="s">
        <v>389</v>
      </c>
      <c r="M114" s="94" t="s">
        <v>389</v>
      </c>
      <c r="N114" s="94" t="s">
        <v>120</v>
      </c>
      <c r="O114" s="115" t="s">
        <v>192</v>
      </c>
    </row>
    <row r="115" spans="2:15" ht="24" customHeight="1">
      <c r="B115" s="93"/>
      <c r="C115" s="137"/>
      <c r="D115" s="96"/>
      <c r="E115" s="96"/>
      <c r="F115" s="96"/>
      <c r="G115" s="96"/>
      <c r="M115" s="96"/>
      <c r="N115" s="96"/>
      <c r="O115" s="96"/>
    </row>
    <row r="116" spans="2:15" ht="54" customHeight="1">
      <c r="B116" s="93" t="s">
        <v>214</v>
      </c>
      <c r="C116" s="133" t="s">
        <v>344</v>
      </c>
      <c r="D116" s="95"/>
      <c r="E116" s="95"/>
      <c r="F116" s="95"/>
      <c r="G116" s="95" t="s">
        <v>344</v>
      </c>
      <c r="M116" s="95" t="s">
        <v>344</v>
      </c>
      <c r="N116" s="95" t="s">
        <v>344</v>
      </c>
      <c r="O116" s="96"/>
    </row>
    <row r="117" spans="2:15" ht="54" customHeight="1">
      <c r="B117" s="94"/>
      <c r="C117" s="136" t="s">
        <v>340</v>
      </c>
      <c r="D117" s="97" t="s">
        <v>270</v>
      </c>
      <c r="E117" s="97" t="s">
        <v>360</v>
      </c>
      <c r="F117" s="97" t="s">
        <v>270</v>
      </c>
      <c r="G117" s="97" t="s">
        <v>390</v>
      </c>
      <c r="M117" s="97" t="s">
        <v>391</v>
      </c>
      <c r="N117" s="97" t="s">
        <v>270</v>
      </c>
      <c r="O117" s="96"/>
    </row>
    <row r="118" spans="2:15" ht="54" customHeight="1">
      <c r="B118" s="94"/>
      <c r="C118" s="133" t="s">
        <v>284</v>
      </c>
      <c r="D118" s="94" t="s">
        <v>284</v>
      </c>
      <c r="E118" s="94" t="s">
        <v>284</v>
      </c>
      <c r="F118" s="94" t="s">
        <v>83</v>
      </c>
      <c r="G118" s="94" t="s">
        <v>392</v>
      </c>
      <c r="M118" s="94" t="s">
        <v>173</v>
      </c>
      <c r="N118" s="94" t="s">
        <v>284</v>
      </c>
      <c r="O118" s="96"/>
    </row>
    <row r="119" spans="2:15" ht="46.5" customHeight="1">
      <c r="B119" s="94"/>
      <c r="C119" s="136" t="s">
        <v>311</v>
      </c>
      <c r="D119" s="97" t="s">
        <v>311</v>
      </c>
      <c r="E119" s="97" t="s">
        <v>311</v>
      </c>
      <c r="F119" s="97" t="s">
        <v>308</v>
      </c>
      <c r="G119" s="97" t="s">
        <v>393</v>
      </c>
      <c r="M119" s="97" t="s">
        <v>393</v>
      </c>
      <c r="N119" s="97" t="s">
        <v>311</v>
      </c>
      <c r="O119" s="97" t="s">
        <v>311</v>
      </c>
    </row>
    <row r="120" spans="2:15" ht="21" customHeight="1">
      <c r="B120" s="94"/>
      <c r="C120" s="136"/>
      <c r="D120" s="97"/>
      <c r="E120" s="97"/>
      <c r="F120" s="97"/>
      <c r="G120" s="97"/>
      <c r="M120" s="97"/>
      <c r="N120" s="97"/>
      <c r="O120" s="97"/>
    </row>
    <row r="121" spans="2:15" ht="46.5" customHeight="1">
      <c r="B121" s="87" t="s">
        <v>292</v>
      </c>
      <c r="C121" s="136" t="s">
        <v>267</v>
      </c>
      <c r="D121" s="97" t="s">
        <v>267</v>
      </c>
      <c r="E121" s="97" t="s">
        <v>267</v>
      </c>
      <c r="F121" s="97" t="s">
        <v>267</v>
      </c>
      <c r="G121" s="97" t="s">
        <v>267</v>
      </c>
      <c r="H121" s="97" t="s">
        <v>267</v>
      </c>
      <c r="I121" s="97" t="s">
        <v>267</v>
      </c>
      <c r="J121" s="97" t="s">
        <v>267</v>
      </c>
      <c r="K121" s="97" t="s">
        <v>267</v>
      </c>
      <c r="L121" s="97" t="s">
        <v>267</v>
      </c>
      <c r="M121" s="97" t="s">
        <v>267</v>
      </c>
      <c r="N121" s="97" t="s">
        <v>267</v>
      </c>
      <c r="O121" s="97"/>
    </row>
    <row r="122" spans="2:15" ht="46.5" customHeight="1">
      <c r="B122" s="94"/>
      <c r="C122" s="136" t="s">
        <v>192</v>
      </c>
      <c r="D122" s="97" t="s">
        <v>192</v>
      </c>
      <c r="E122" s="97" t="s">
        <v>192</v>
      </c>
      <c r="F122" s="97" t="s">
        <v>192</v>
      </c>
      <c r="G122" s="97" t="s">
        <v>394</v>
      </c>
      <c r="H122" s="97" t="s">
        <v>192</v>
      </c>
      <c r="I122" s="97" t="s">
        <v>192</v>
      </c>
      <c r="J122" s="97" t="s">
        <v>192</v>
      </c>
      <c r="K122" s="97" t="s">
        <v>192</v>
      </c>
      <c r="L122" s="97" t="s">
        <v>192</v>
      </c>
      <c r="M122" s="97" t="s">
        <v>394</v>
      </c>
      <c r="N122" s="97" t="s">
        <v>192</v>
      </c>
      <c r="O122" s="97" t="s">
        <v>192</v>
      </c>
    </row>
    <row r="123" spans="2:15" ht="24" customHeight="1">
      <c r="B123" s="126"/>
      <c r="C123" s="146"/>
      <c r="D123" s="126"/>
      <c r="E123" s="126"/>
      <c r="F123" s="126"/>
      <c r="G123" s="154" t="s">
        <v>432</v>
      </c>
      <c r="H123" s="155"/>
      <c r="I123" s="155"/>
      <c r="J123" s="155"/>
      <c r="K123" s="155"/>
      <c r="L123" s="155"/>
      <c r="M123" s="155"/>
      <c r="N123" s="155"/>
      <c r="O123" s="126"/>
    </row>
    <row r="124" spans="2:15" s="102" customFormat="1" ht="77.25" customHeight="1">
      <c r="B124" s="104"/>
      <c r="C124" s="147" t="s">
        <v>430</v>
      </c>
      <c r="D124" s="105"/>
      <c r="E124" s="105"/>
      <c r="F124" s="105"/>
      <c r="G124" s="105"/>
      <c r="M124" s="105"/>
      <c r="N124" s="105"/>
      <c r="O124" s="105"/>
    </row>
    <row r="125" spans="2:15" s="127" customFormat="1" ht="69.75" customHeight="1">
      <c r="B125" s="86" t="s">
        <v>350</v>
      </c>
      <c r="C125" s="148" t="s">
        <v>195</v>
      </c>
      <c r="D125" s="86" t="s">
        <v>201</v>
      </c>
      <c r="E125" s="86" t="s">
        <v>202</v>
      </c>
      <c r="F125" s="86" t="s">
        <v>196</v>
      </c>
      <c r="G125" s="86" t="s">
        <v>377</v>
      </c>
      <c r="M125" s="86" t="s">
        <v>378</v>
      </c>
      <c r="N125" s="86" t="s">
        <v>461</v>
      </c>
      <c r="O125" s="86" t="s">
        <v>170</v>
      </c>
    </row>
    <row r="126" spans="2:15" ht="63" customHeight="1">
      <c r="B126" s="113" t="s">
        <v>112</v>
      </c>
      <c r="C126" s="133" t="s">
        <v>363</v>
      </c>
      <c r="D126" s="94" t="s">
        <v>317</v>
      </c>
      <c r="E126" s="94" t="s">
        <v>317</v>
      </c>
      <c r="F126" s="94" t="s">
        <v>363</v>
      </c>
      <c r="G126" s="94" t="s">
        <v>421</v>
      </c>
      <c r="M126" s="94" t="s">
        <v>421</v>
      </c>
      <c r="N126" s="94" t="s">
        <v>363</v>
      </c>
      <c r="O126" s="107" t="s">
        <v>262</v>
      </c>
    </row>
    <row r="127" spans="2:15" ht="54" customHeight="1">
      <c r="B127" s="94"/>
      <c r="C127" s="133" t="s">
        <v>158</v>
      </c>
      <c r="D127" s="94" t="s">
        <v>347</v>
      </c>
      <c r="E127" s="94" t="s">
        <v>158</v>
      </c>
      <c r="F127" s="94"/>
      <c r="G127" s="94" t="s">
        <v>379</v>
      </c>
      <c r="M127" s="94" t="s">
        <v>381</v>
      </c>
      <c r="N127" s="94" t="s">
        <v>158</v>
      </c>
      <c r="O127" s="101"/>
    </row>
    <row r="128" spans="2:15" ht="54" customHeight="1">
      <c r="B128" s="87"/>
      <c r="C128" s="133" t="s">
        <v>164</v>
      </c>
      <c r="D128" s="95"/>
      <c r="E128" s="95" t="s">
        <v>348</v>
      </c>
      <c r="F128" s="95" t="s">
        <v>164</v>
      </c>
      <c r="G128" s="95" t="s">
        <v>380</v>
      </c>
      <c r="M128" s="95" t="s">
        <v>382</v>
      </c>
      <c r="N128" s="95" t="s">
        <v>348</v>
      </c>
      <c r="O128" s="94"/>
    </row>
    <row r="129" spans="2:15" ht="54" customHeight="1">
      <c r="B129" s="94"/>
      <c r="C129" s="136" t="s">
        <v>359</v>
      </c>
      <c r="D129" s="97" t="s">
        <v>359</v>
      </c>
      <c r="E129" s="97" t="s">
        <v>311</v>
      </c>
      <c r="F129" s="97" t="s">
        <v>308</v>
      </c>
      <c r="G129" s="97" t="s">
        <v>383</v>
      </c>
      <c r="M129" s="97" t="s">
        <v>383</v>
      </c>
      <c r="N129" s="97" t="s">
        <v>359</v>
      </c>
      <c r="O129" s="97" t="s">
        <v>311</v>
      </c>
    </row>
    <row r="130" spans="2:15" ht="54" customHeight="1">
      <c r="B130" s="87"/>
      <c r="C130" s="143" t="s">
        <v>440</v>
      </c>
      <c r="D130" s="143" t="s">
        <v>440</v>
      </c>
      <c r="E130" s="143" t="s">
        <v>440</v>
      </c>
      <c r="F130" s="143" t="s">
        <v>440</v>
      </c>
      <c r="G130" s="143" t="s">
        <v>440</v>
      </c>
      <c r="H130" s="143" t="s">
        <v>440</v>
      </c>
      <c r="I130" s="143" t="s">
        <v>440</v>
      </c>
      <c r="J130" s="143" t="s">
        <v>440</v>
      </c>
      <c r="K130" s="143" t="s">
        <v>440</v>
      </c>
      <c r="L130" s="143" t="s">
        <v>440</v>
      </c>
      <c r="M130" s="143" t="s">
        <v>440</v>
      </c>
      <c r="N130" s="143" t="s">
        <v>440</v>
      </c>
      <c r="O130" s="94"/>
    </row>
    <row r="131" spans="2:15" ht="24" customHeight="1">
      <c r="B131" s="87"/>
      <c r="C131" s="137"/>
      <c r="D131" s="101"/>
      <c r="E131" s="96"/>
      <c r="F131" s="96"/>
      <c r="G131" s="96"/>
      <c r="M131" s="96"/>
      <c r="N131" s="96"/>
      <c r="O131" s="101"/>
    </row>
    <row r="132" spans="2:15" ht="61.5" customHeight="1">
      <c r="B132" s="93" t="s">
        <v>113</v>
      </c>
      <c r="C132" s="136" t="s">
        <v>338</v>
      </c>
      <c r="D132" s="95" t="s">
        <v>362</v>
      </c>
      <c r="E132" s="95" t="s">
        <v>362</v>
      </c>
      <c r="F132" s="107" t="s">
        <v>338</v>
      </c>
      <c r="G132" s="107" t="s">
        <v>419</v>
      </c>
      <c r="M132" s="107" t="s">
        <v>414</v>
      </c>
      <c r="N132" s="107" t="s">
        <v>338</v>
      </c>
      <c r="O132" s="101"/>
    </row>
    <row r="133" spans="2:15" ht="61.5" customHeight="1">
      <c r="B133" s="93"/>
      <c r="C133" s="133" t="s">
        <v>438</v>
      </c>
      <c r="D133" s="95"/>
      <c r="E133" s="133" t="s">
        <v>438</v>
      </c>
      <c r="F133" s="133" t="s">
        <v>438</v>
      </c>
      <c r="G133" s="133" t="s">
        <v>438</v>
      </c>
      <c r="H133" s="133" t="s">
        <v>438</v>
      </c>
      <c r="I133" s="133" t="s">
        <v>438</v>
      </c>
      <c r="J133" s="133" t="s">
        <v>438</v>
      </c>
      <c r="K133" s="133" t="s">
        <v>438</v>
      </c>
      <c r="L133" s="133" t="s">
        <v>438</v>
      </c>
      <c r="M133" s="133" t="s">
        <v>438</v>
      </c>
      <c r="N133" s="133" t="s">
        <v>438</v>
      </c>
      <c r="O133" s="101"/>
    </row>
    <row r="134" spans="2:15" ht="61.5" customHeight="1">
      <c r="B134" s="87"/>
      <c r="C134" s="133" t="s">
        <v>287</v>
      </c>
      <c r="D134" s="95" t="s">
        <v>287</v>
      </c>
      <c r="E134" s="95" t="s">
        <v>287</v>
      </c>
      <c r="F134" s="94" t="s">
        <v>462</v>
      </c>
      <c r="G134" s="95" t="s">
        <v>420</v>
      </c>
      <c r="M134" s="95" t="s">
        <v>420</v>
      </c>
      <c r="N134" s="95" t="s">
        <v>287</v>
      </c>
      <c r="O134" s="96"/>
    </row>
    <row r="135" spans="2:15" ht="61.5" customHeight="1">
      <c r="B135" s="87"/>
      <c r="C135" s="149" t="s">
        <v>125</v>
      </c>
      <c r="D135" s="98" t="s">
        <v>125</v>
      </c>
      <c r="E135" s="98" t="s">
        <v>125</v>
      </c>
      <c r="F135" s="94" t="s">
        <v>345</v>
      </c>
      <c r="G135" s="94" t="s">
        <v>423</v>
      </c>
      <c r="M135" s="94" t="s">
        <v>424</v>
      </c>
      <c r="N135" s="94" t="s">
        <v>345</v>
      </c>
      <c r="O135" s="96"/>
    </row>
    <row r="136" spans="2:15" ht="61.5" customHeight="1">
      <c r="B136" s="87"/>
      <c r="C136" s="136" t="s">
        <v>309</v>
      </c>
      <c r="D136" s="94" t="s">
        <v>310</v>
      </c>
      <c r="E136" s="97" t="s">
        <v>309</v>
      </c>
      <c r="F136" s="97" t="s">
        <v>310</v>
      </c>
      <c r="G136" s="97" t="s">
        <v>388</v>
      </c>
      <c r="M136" s="97" t="s">
        <v>388</v>
      </c>
      <c r="N136" s="97" t="s">
        <v>309</v>
      </c>
      <c r="O136" s="97" t="s">
        <v>309</v>
      </c>
    </row>
    <row r="137" spans="2:15" ht="24" customHeight="1">
      <c r="B137" s="87"/>
      <c r="C137" s="137"/>
      <c r="D137" s="96"/>
      <c r="E137" s="96"/>
      <c r="F137" s="94"/>
      <c r="G137" s="96"/>
      <c r="M137" s="96"/>
      <c r="N137" s="96"/>
      <c r="O137" s="96"/>
    </row>
    <row r="138" spans="2:15" ht="46.5" customHeight="1">
      <c r="B138" s="93" t="s">
        <v>119</v>
      </c>
      <c r="C138" s="136" t="s">
        <v>192</v>
      </c>
      <c r="D138" s="97" t="s">
        <v>192</v>
      </c>
      <c r="E138" s="97" t="s">
        <v>192</v>
      </c>
      <c r="F138" s="97" t="s">
        <v>192</v>
      </c>
      <c r="G138" s="97" t="s">
        <v>394</v>
      </c>
      <c r="H138" s="97" t="s">
        <v>192</v>
      </c>
      <c r="I138" s="97" t="s">
        <v>192</v>
      </c>
      <c r="J138" s="97" t="s">
        <v>192</v>
      </c>
      <c r="K138" s="97" t="s">
        <v>192</v>
      </c>
      <c r="L138" s="97" t="s">
        <v>192</v>
      </c>
      <c r="M138" s="97" t="s">
        <v>394</v>
      </c>
      <c r="N138" s="97" t="s">
        <v>192</v>
      </c>
      <c r="O138" s="97" t="s">
        <v>192</v>
      </c>
    </row>
    <row r="139" spans="2:15" ht="24" customHeight="1">
      <c r="B139" s="87"/>
      <c r="C139" s="133"/>
      <c r="D139" s="94"/>
      <c r="E139" s="94"/>
      <c r="F139" s="96"/>
      <c r="G139" s="94"/>
      <c r="M139" s="94"/>
      <c r="N139" s="94"/>
      <c r="O139" s="96"/>
    </row>
    <row r="140" spans="2:15" ht="63" customHeight="1">
      <c r="B140" s="93" t="s">
        <v>115</v>
      </c>
      <c r="C140" s="136" t="s">
        <v>333</v>
      </c>
      <c r="D140" s="97" t="s">
        <v>333</v>
      </c>
      <c r="E140" s="97" t="s">
        <v>333</v>
      </c>
      <c r="F140" s="97" t="s">
        <v>361</v>
      </c>
      <c r="G140" s="97" t="s">
        <v>333</v>
      </c>
      <c r="M140" s="97" t="s">
        <v>333</v>
      </c>
      <c r="N140" s="97" t="s">
        <v>333</v>
      </c>
      <c r="O140" s="95" t="s">
        <v>262</v>
      </c>
    </row>
    <row r="141" spans="2:15" ht="63" customHeight="1">
      <c r="B141" s="87"/>
      <c r="C141" s="149" t="s">
        <v>422</v>
      </c>
      <c r="D141" s="98" t="s">
        <v>346</v>
      </c>
      <c r="E141" s="94" t="s">
        <v>200</v>
      </c>
      <c r="F141" s="98" t="s">
        <v>364</v>
      </c>
      <c r="G141" s="98" t="s">
        <v>346</v>
      </c>
      <c r="M141" s="98" t="s">
        <v>422</v>
      </c>
      <c r="N141" s="98" t="s">
        <v>422</v>
      </c>
      <c r="O141" s="96"/>
    </row>
    <row r="142" spans="2:15" ht="63" customHeight="1">
      <c r="B142" s="94"/>
      <c r="C142" s="136" t="s">
        <v>311</v>
      </c>
      <c r="D142" s="97" t="s">
        <v>311</v>
      </c>
      <c r="E142" s="97" t="s">
        <v>311</v>
      </c>
      <c r="F142" s="97" t="s">
        <v>308</v>
      </c>
      <c r="G142" s="97" t="s">
        <v>393</v>
      </c>
      <c r="M142" s="97" t="s">
        <v>393</v>
      </c>
      <c r="N142" s="97" t="s">
        <v>311</v>
      </c>
      <c r="O142" s="97" t="s">
        <v>311</v>
      </c>
    </row>
    <row r="143" spans="2:15" ht="3.75" customHeight="1">
      <c r="B143" s="87"/>
      <c r="C143" s="133"/>
      <c r="D143" s="94"/>
      <c r="E143" s="94"/>
      <c r="F143" s="94"/>
      <c r="G143" s="94"/>
      <c r="M143" s="94"/>
      <c r="N143" s="94"/>
      <c r="O143" s="94"/>
    </row>
    <row r="144" spans="2:15" ht="71.25" customHeight="1">
      <c r="B144" s="87" t="s">
        <v>292</v>
      </c>
      <c r="C144" s="136" t="s">
        <v>285</v>
      </c>
      <c r="D144" s="97" t="s">
        <v>285</v>
      </c>
      <c r="E144" s="97" t="s">
        <v>285</v>
      </c>
      <c r="F144" s="97" t="s">
        <v>285</v>
      </c>
      <c r="G144" s="97" t="s">
        <v>285</v>
      </c>
      <c r="M144" s="97" t="s">
        <v>285</v>
      </c>
      <c r="N144" s="97" t="s">
        <v>285</v>
      </c>
      <c r="O144" s="96"/>
    </row>
    <row r="145" spans="2:15" ht="48" customHeight="1">
      <c r="B145" s="93"/>
      <c r="C145" s="150"/>
      <c r="D145" s="122"/>
      <c r="E145" s="111"/>
      <c r="F145" s="111"/>
      <c r="G145" s="154" t="s">
        <v>432</v>
      </c>
      <c r="H145" s="155"/>
      <c r="I145" s="155"/>
      <c r="J145" s="155"/>
      <c r="K145" s="155"/>
      <c r="L145" s="155"/>
      <c r="M145" s="155"/>
      <c r="N145" s="155"/>
      <c r="O145" s="122"/>
    </row>
    <row r="146" spans="2:15" ht="39.75" customHeight="1">
      <c r="B146" s="102"/>
      <c r="C146" s="123" t="s">
        <v>124</v>
      </c>
    </row>
    <row r="147" spans="2:15" s="88" customFormat="1" ht="69.75" customHeight="1">
      <c r="B147" s="86" t="s">
        <v>350</v>
      </c>
      <c r="C147" s="132" t="s">
        <v>195</v>
      </c>
      <c r="D147" s="86" t="s">
        <v>201</v>
      </c>
      <c r="E147" s="86" t="s">
        <v>202</v>
      </c>
      <c r="F147" s="86" t="s">
        <v>196</v>
      </c>
      <c r="G147" s="86" t="s">
        <v>377</v>
      </c>
      <c r="M147" s="86" t="s">
        <v>378</v>
      </c>
      <c r="N147" s="86" t="s">
        <v>461</v>
      </c>
      <c r="O147" s="86" t="s">
        <v>170</v>
      </c>
    </row>
    <row r="148" spans="2:15" ht="55.5" customHeight="1">
      <c r="B148" s="113" t="s">
        <v>112</v>
      </c>
      <c r="C148" s="136" t="s">
        <v>365</v>
      </c>
      <c r="D148" s="94" t="s">
        <v>324</v>
      </c>
      <c r="E148" s="94" t="s">
        <v>324</v>
      </c>
      <c r="F148" s="97" t="s">
        <v>365</v>
      </c>
      <c r="G148" s="97" t="s">
        <v>365</v>
      </c>
      <c r="M148" s="97" t="s">
        <v>365</v>
      </c>
      <c r="N148" s="97" t="s">
        <v>365</v>
      </c>
      <c r="O148" s="95" t="s">
        <v>262</v>
      </c>
    </row>
    <row r="149" spans="2:15" ht="55.5" customHeight="1">
      <c r="B149" s="94"/>
      <c r="C149" s="133" t="s">
        <v>158</v>
      </c>
      <c r="D149" s="94" t="s">
        <v>347</v>
      </c>
      <c r="E149" s="94" t="s">
        <v>158</v>
      </c>
      <c r="F149" s="94"/>
      <c r="G149" s="94" t="s">
        <v>379</v>
      </c>
      <c r="M149" s="94" t="s">
        <v>381</v>
      </c>
      <c r="N149" s="94" t="s">
        <v>158</v>
      </c>
      <c r="O149" s="101"/>
    </row>
    <row r="150" spans="2:15" ht="55.5" customHeight="1">
      <c r="B150" s="87"/>
      <c r="C150" s="133" t="s">
        <v>164</v>
      </c>
      <c r="D150" s="95"/>
      <c r="E150" s="95" t="s">
        <v>348</v>
      </c>
      <c r="F150" s="95" t="s">
        <v>164</v>
      </c>
      <c r="G150" s="95" t="s">
        <v>380</v>
      </c>
      <c r="M150" s="95" t="s">
        <v>382</v>
      </c>
      <c r="N150" s="95" t="s">
        <v>348</v>
      </c>
      <c r="O150" s="94"/>
    </row>
    <row r="151" spans="2:15" ht="55.5" customHeight="1">
      <c r="B151" s="94"/>
      <c r="C151" s="136" t="s">
        <v>359</v>
      </c>
      <c r="D151" s="97" t="s">
        <v>359</v>
      </c>
      <c r="E151" s="97" t="s">
        <v>311</v>
      </c>
      <c r="F151" s="97" t="s">
        <v>308</v>
      </c>
      <c r="G151" s="97" t="s">
        <v>383</v>
      </c>
      <c r="M151" s="97" t="s">
        <v>383</v>
      </c>
      <c r="N151" s="97" t="s">
        <v>359</v>
      </c>
      <c r="O151" s="97" t="s">
        <v>311</v>
      </c>
    </row>
    <row r="152" spans="2:15" ht="11.25" customHeight="1">
      <c r="C152" s="137"/>
      <c r="D152" s="96"/>
      <c r="E152" s="96"/>
      <c r="F152" s="96"/>
      <c r="G152" s="96"/>
      <c r="M152" s="96"/>
      <c r="N152" s="96"/>
      <c r="O152" s="96"/>
    </row>
    <row r="153" spans="2:15" ht="51" customHeight="1">
      <c r="B153" s="113" t="s">
        <v>113</v>
      </c>
      <c r="C153" s="136" t="s">
        <v>454</v>
      </c>
      <c r="D153" s="107" t="s">
        <v>463</v>
      </c>
      <c r="E153" s="107" t="s">
        <v>454</v>
      </c>
      <c r="F153" s="107" t="s">
        <v>454</v>
      </c>
      <c r="G153" s="107" t="s">
        <v>455</v>
      </c>
      <c r="M153" s="107" t="s">
        <v>456</v>
      </c>
      <c r="N153" s="107" t="s">
        <v>454</v>
      </c>
      <c r="O153" s="101"/>
    </row>
    <row r="154" spans="2:15" ht="51" customHeight="1">
      <c r="B154" s="94"/>
      <c r="C154" s="136" t="s">
        <v>366</v>
      </c>
      <c r="D154" s="97" t="s">
        <v>367</v>
      </c>
      <c r="E154" s="97" t="s">
        <v>375</v>
      </c>
      <c r="F154" s="97" t="s">
        <v>366</v>
      </c>
      <c r="G154" s="97" t="s">
        <v>425</v>
      </c>
      <c r="M154" s="97" t="s">
        <v>425</v>
      </c>
      <c r="N154" s="97" t="s">
        <v>366</v>
      </c>
      <c r="O154" s="120" t="s">
        <v>244</v>
      </c>
    </row>
    <row r="155" spans="2:15" ht="51" customHeight="1">
      <c r="B155" s="94"/>
      <c r="C155" s="136" t="s">
        <v>368</v>
      </c>
      <c r="D155" s="97" t="s">
        <v>171</v>
      </c>
      <c r="E155" s="96"/>
      <c r="F155" s="97" t="s">
        <v>369</v>
      </c>
      <c r="G155" s="97" t="s">
        <v>426</v>
      </c>
      <c r="M155" s="97" t="s">
        <v>426</v>
      </c>
      <c r="N155" s="97" t="s">
        <v>368</v>
      </c>
      <c r="O155" s="96"/>
    </row>
    <row r="156" spans="2:15" ht="51" customHeight="1">
      <c r="B156" s="94"/>
      <c r="C156" s="137"/>
      <c r="D156" s="97" t="s">
        <v>370</v>
      </c>
      <c r="E156" s="97" t="s">
        <v>371</v>
      </c>
      <c r="F156" s="97"/>
      <c r="G156" s="96"/>
      <c r="M156" s="96"/>
      <c r="N156" s="96"/>
      <c r="O156" s="96"/>
    </row>
    <row r="157" spans="2:15" ht="51" customHeight="1">
      <c r="B157" s="87"/>
      <c r="C157" s="136" t="s">
        <v>309</v>
      </c>
      <c r="D157" s="94" t="s">
        <v>310</v>
      </c>
      <c r="E157" s="97" t="s">
        <v>309</v>
      </c>
      <c r="F157" s="97" t="s">
        <v>310</v>
      </c>
      <c r="G157" s="97" t="s">
        <v>388</v>
      </c>
      <c r="M157" s="97" t="s">
        <v>388</v>
      </c>
      <c r="N157" s="97" t="s">
        <v>309</v>
      </c>
      <c r="O157" s="97" t="s">
        <v>309</v>
      </c>
    </row>
    <row r="158" spans="2:15">
      <c r="B158" s="94"/>
      <c r="C158" s="137"/>
      <c r="D158" s="96"/>
      <c r="E158" s="96"/>
      <c r="F158" s="94"/>
      <c r="G158" s="96"/>
      <c r="M158" s="96"/>
      <c r="N158" s="96"/>
      <c r="O158" s="96"/>
    </row>
    <row r="159" spans="2:15" ht="42.75" customHeight="1">
      <c r="B159" s="93" t="s">
        <v>119</v>
      </c>
      <c r="C159" s="136" t="s">
        <v>192</v>
      </c>
      <c r="D159" s="97" t="s">
        <v>192</v>
      </c>
      <c r="E159" s="97" t="s">
        <v>192</v>
      </c>
      <c r="F159" s="97" t="s">
        <v>192</v>
      </c>
      <c r="G159" s="97" t="s">
        <v>394</v>
      </c>
      <c r="M159" s="97" t="s">
        <v>394</v>
      </c>
      <c r="N159" s="97" t="s">
        <v>192</v>
      </c>
      <c r="O159" s="97" t="s">
        <v>192</v>
      </c>
    </row>
    <row r="160" spans="2:15" ht="42.75" customHeight="1">
      <c r="B160" s="87"/>
      <c r="C160" s="136" t="s">
        <v>285</v>
      </c>
      <c r="D160" s="97" t="s">
        <v>285</v>
      </c>
      <c r="E160" s="97" t="s">
        <v>285</v>
      </c>
      <c r="F160" s="97" t="s">
        <v>285</v>
      </c>
      <c r="G160" s="97" t="s">
        <v>285</v>
      </c>
      <c r="M160" s="97" t="s">
        <v>285</v>
      </c>
      <c r="N160" s="97" t="s">
        <v>285</v>
      </c>
      <c r="O160" s="96"/>
    </row>
    <row r="161" spans="2:15">
      <c r="B161" s="124"/>
      <c r="C161" s="137"/>
      <c r="D161" s="96"/>
      <c r="E161" s="96"/>
      <c r="F161" s="124"/>
      <c r="G161" s="96"/>
      <c r="M161" s="96"/>
      <c r="N161" s="96"/>
      <c r="O161" s="124"/>
    </row>
    <row r="162" spans="2:15" ht="51" customHeight="1">
      <c r="B162" s="87" t="s">
        <v>115</v>
      </c>
      <c r="C162" s="136" t="s">
        <v>299</v>
      </c>
      <c r="D162" s="97" t="s">
        <v>372</v>
      </c>
      <c r="E162" s="97" t="s">
        <v>372</v>
      </c>
      <c r="F162" s="97" t="s">
        <v>299</v>
      </c>
      <c r="G162" s="97" t="s">
        <v>427</v>
      </c>
      <c r="M162" s="97" t="s">
        <v>427</v>
      </c>
      <c r="N162" s="97" t="s">
        <v>299</v>
      </c>
      <c r="O162" s="96"/>
    </row>
    <row r="163" spans="2:15" ht="51" customHeight="1">
      <c r="B163" s="94"/>
      <c r="C163" s="137"/>
      <c r="D163" s="97" t="s">
        <v>279</v>
      </c>
      <c r="E163" s="97" t="s">
        <v>279</v>
      </c>
      <c r="F163" s="96"/>
      <c r="G163" s="96"/>
      <c r="M163" s="96"/>
      <c r="N163" s="96"/>
      <c r="O163" s="96"/>
    </row>
    <row r="164" spans="2:15" ht="51" customHeight="1">
      <c r="B164" s="94"/>
      <c r="C164" s="136" t="s">
        <v>311</v>
      </c>
      <c r="D164" s="97" t="s">
        <v>311</v>
      </c>
      <c r="E164" s="97" t="s">
        <v>311</v>
      </c>
      <c r="F164" s="97" t="s">
        <v>308</v>
      </c>
      <c r="G164" s="97" t="s">
        <v>393</v>
      </c>
      <c r="M164" s="97" t="s">
        <v>393</v>
      </c>
      <c r="N164" s="97" t="s">
        <v>311</v>
      </c>
      <c r="O164" s="97" t="s">
        <v>311</v>
      </c>
    </row>
    <row r="165" spans="2:15">
      <c r="B165" s="94"/>
      <c r="C165" s="137"/>
      <c r="D165" s="98"/>
      <c r="E165" s="96"/>
      <c r="F165" s="97"/>
      <c r="G165" s="96"/>
      <c r="M165" s="96"/>
      <c r="N165" s="96"/>
      <c r="O165" s="96"/>
    </row>
    <row r="166" spans="2:15" ht="54" customHeight="1">
      <c r="B166" s="87" t="s">
        <v>292</v>
      </c>
      <c r="C166" s="136" t="s">
        <v>167</v>
      </c>
      <c r="D166" s="97" t="s">
        <v>167</v>
      </c>
      <c r="E166" s="97" t="s">
        <v>167</v>
      </c>
      <c r="F166" s="97" t="s">
        <v>167</v>
      </c>
      <c r="G166" s="97" t="s">
        <v>167</v>
      </c>
      <c r="M166" s="97" t="s">
        <v>167</v>
      </c>
      <c r="N166" s="97" t="s">
        <v>167</v>
      </c>
      <c r="O166" s="96"/>
    </row>
    <row r="167" spans="2:15" ht="34.5" customHeight="1">
      <c r="G167" s="154" t="s">
        <v>432</v>
      </c>
      <c r="H167" s="155"/>
      <c r="I167" s="155"/>
      <c r="J167" s="155"/>
      <c r="K167" s="155"/>
      <c r="L167" s="155"/>
      <c r="M167" s="155"/>
      <c r="N167" s="155"/>
    </row>
    <row r="169" spans="2:15" ht="41.25" customHeight="1">
      <c r="C169" s="156" t="s">
        <v>428</v>
      </c>
      <c r="D169" s="156"/>
      <c r="E169" s="156"/>
      <c r="F169" s="156"/>
    </row>
    <row r="171" spans="2:15">
      <c r="C171" s="151" t="s">
        <v>429</v>
      </c>
    </row>
    <row r="172" spans="2:15">
      <c r="C172" s="151"/>
    </row>
    <row r="173" spans="2:15">
      <c r="C173" s="151"/>
    </row>
    <row r="174" spans="2:15">
      <c r="C174" s="151"/>
    </row>
    <row r="175" spans="2:15" ht="3" customHeight="1"/>
  </sheetData>
  <mergeCells count="9">
    <mergeCell ref="G145:N145"/>
    <mergeCell ref="G167:N167"/>
    <mergeCell ref="C169:F169"/>
    <mergeCell ref="D3:G3"/>
    <mergeCell ref="G27:N27"/>
    <mergeCell ref="G49:N49"/>
    <mergeCell ref="G72:N72"/>
    <mergeCell ref="G98:N98"/>
    <mergeCell ref="G123:N123"/>
  </mergeCells>
  <pageMargins left="0.23622047244094491" right="0.15748031496062992" top="0.15748031496062992" bottom="0.15748031496062992" header="0.15748031496062992" footer="0.1574803149606299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6"/>
  <sheetViews>
    <sheetView view="pageBreakPreview" topLeftCell="A127" zoomScale="60" zoomScaleNormal="75" workbookViewId="0">
      <selection activeCell="D12" sqref="D12"/>
    </sheetView>
  </sheetViews>
  <sheetFormatPr defaultRowHeight="18"/>
  <cols>
    <col min="1" max="1" width="0.140625" style="90" customWidth="1"/>
    <col min="2" max="2" width="14.140625" style="90" customWidth="1"/>
    <col min="3" max="4" width="77.140625" style="90" customWidth="1"/>
    <col min="5" max="16384" width="9.140625" style="90"/>
  </cols>
  <sheetData>
    <row r="1" spans="2:4" ht="35.25" customHeight="1">
      <c r="C1" s="83" t="s">
        <v>431</v>
      </c>
      <c r="D1" s="84"/>
    </row>
    <row r="2" spans="2:4" ht="41.25" customHeight="1">
      <c r="C2" s="83" t="s">
        <v>449</v>
      </c>
      <c r="D2" s="84"/>
    </row>
    <row r="3" spans="2:4" ht="51.75" customHeight="1">
      <c r="C3" s="157" t="s">
        <v>450</v>
      </c>
      <c r="D3" s="159"/>
    </row>
    <row r="4" spans="2:4" ht="37.5" customHeight="1">
      <c r="C4" s="84" t="s">
        <v>110</v>
      </c>
    </row>
    <row r="5" spans="2:4" s="88" customFormat="1" ht="50.25" customHeight="1">
      <c r="B5" s="86" t="s">
        <v>350</v>
      </c>
      <c r="C5" s="92" t="s">
        <v>195</v>
      </c>
      <c r="D5" s="86" t="s">
        <v>196</v>
      </c>
    </row>
    <row r="6" spans="2:4" ht="29.25" customHeight="1">
      <c r="B6" s="93" t="s">
        <v>112</v>
      </c>
      <c r="C6" s="94" t="s">
        <v>324</v>
      </c>
      <c r="D6" s="95" t="s">
        <v>174</v>
      </c>
    </row>
    <row r="7" spans="2:4" ht="29.25" customHeight="1">
      <c r="B7" s="94"/>
      <c r="C7" s="94" t="s">
        <v>158</v>
      </c>
      <c r="D7" s="94"/>
    </row>
    <row r="8" spans="2:4" ht="29.25" customHeight="1">
      <c r="B8" s="87"/>
      <c r="C8" s="95" t="s">
        <v>164</v>
      </c>
      <c r="D8" s="95" t="s">
        <v>164</v>
      </c>
    </row>
    <row r="9" spans="2:4" ht="29.25" customHeight="1">
      <c r="B9" s="87"/>
      <c r="C9" s="94" t="s">
        <v>307</v>
      </c>
      <c r="D9" s="94" t="s">
        <v>306</v>
      </c>
    </row>
    <row r="10" spans="2:4" ht="30.75" customHeight="1">
      <c r="B10" s="87"/>
      <c r="C10" s="94" t="s">
        <v>168</v>
      </c>
      <c r="D10" s="94" t="s">
        <v>168</v>
      </c>
    </row>
    <row r="11" spans="2:4" ht="6" customHeight="1">
      <c r="B11" s="94"/>
      <c r="C11" s="99"/>
      <c r="D11" s="100"/>
    </row>
    <row r="12" spans="2:4" ht="32.25" customHeight="1">
      <c r="B12" s="87" t="s">
        <v>113</v>
      </c>
      <c r="C12" s="94" t="s">
        <v>263</v>
      </c>
      <c r="D12" s="94" t="s">
        <v>349</v>
      </c>
    </row>
    <row r="13" spans="2:4" ht="32.25" customHeight="1">
      <c r="B13" s="94"/>
      <c r="C13" s="94" t="s">
        <v>433</v>
      </c>
      <c r="D13" s="94" t="s">
        <v>433</v>
      </c>
    </row>
    <row r="14" spans="2:4" ht="32.25" customHeight="1">
      <c r="B14" s="87"/>
      <c r="C14" s="94" t="s">
        <v>198</v>
      </c>
      <c r="D14" s="94" t="s">
        <v>198</v>
      </c>
    </row>
    <row r="15" spans="2:4" ht="32.25" customHeight="1">
      <c r="B15" s="87"/>
      <c r="C15" s="94" t="s">
        <v>326</v>
      </c>
      <c r="D15" s="94" t="s">
        <v>326</v>
      </c>
    </row>
    <row r="16" spans="2:4" ht="32.25" customHeight="1">
      <c r="B16" s="87"/>
      <c r="C16" s="94" t="s">
        <v>309</v>
      </c>
      <c r="D16" s="94" t="s">
        <v>310</v>
      </c>
    </row>
    <row r="17" spans="2:4" ht="10.5" customHeight="1">
      <c r="B17" s="93"/>
      <c r="C17" s="101"/>
    </row>
    <row r="18" spans="2:4" ht="23.25" customHeight="1">
      <c r="B18" s="87" t="s">
        <v>119</v>
      </c>
      <c r="C18" s="94" t="s">
        <v>120</v>
      </c>
      <c r="D18" s="98" t="s">
        <v>192</v>
      </c>
    </row>
    <row r="19" spans="2:4" ht="23.25" customHeight="1">
      <c r="B19" s="87"/>
      <c r="C19" s="114" t="s">
        <v>448</v>
      </c>
      <c r="D19" s="94" t="s">
        <v>314</v>
      </c>
    </row>
    <row r="20" spans="2:4" ht="6" customHeight="1">
      <c r="D20" s="96"/>
    </row>
    <row r="21" spans="2:4" ht="29.25" customHeight="1">
      <c r="B21" s="87" t="s">
        <v>115</v>
      </c>
      <c r="C21" s="94" t="s">
        <v>315</v>
      </c>
      <c r="D21" s="94" t="s">
        <v>315</v>
      </c>
    </row>
    <row r="22" spans="2:4" ht="29.25" customHeight="1">
      <c r="B22" s="94"/>
      <c r="C22" s="95" t="s">
        <v>265</v>
      </c>
      <c r="D22" s="95" t="s">
        <v>265</v>
      </c>
    </row>
    <row r="23" spans="2:4" ht="29.25" customHeight="1">
      <c r="B23" s="94"/>
      <c r="C23" s="94" t="s">
        <v>327</v>
      </c>
      <c r="D23" s="97" t="s">
        <v>153</v>
      </c>
    </row>
    <row r="24" spans="2:4" ht="29.25" customHeight="1">
      <c r="B24" s="94"/>
      <c r="C24" s="97" t="s">
        <v>311</v>
      </c>
      <c r="D24" s="97" t="s">
        <v>308</v>
      </c>
    </row>
    <row r="25" spans="2:4" ht="9.75" customHeight="1">
      <c r="B25" s="94"/>
      <c r="C25" s="96"/>
    </row>
    <row r="26" spans="2:4" ht="23.25" customHeight="1">
      <c r="B26" s="87" t="s">
        <v>292</v>
      </c>
      <c r="C26" s="94" t="s">
        <v>167</v>
      </c>
      <c r="D26" s="94" t="s">
        <v>167</v>
      </c>
    </row>
    <row r="27" spans="2:4" s="102" customFormat="1" ht="36" customHeight="1">
      <c r="B27" s="104"/>
      <c r="C27" s="89" t="s">
        <v>111</v>
      </c>
      <c r="D27" s="105"/>
    </row>
    <row r="28" spans="2:4" s="88" customFormat="1" ht="47.25" customHeight="1">
      <c r="B28" s="86" t="s">
        <v>350</v>
      </c>
      <c r="C28" s="92" t="s">
        <v>195</v>
      </c>
      <c r="D28" s="86" t="s">
        <v>196</v>
      </c>
    </row>
    <row r="29" spans="2:4" ht="27" customHeight="1">
      <c r="B29" s="93" t="s">
        <v>112</v>
      </c>
      <c r="C29" s="97" t="s">
        <v>328</v>
      </c>
      <c r="D29" s="97" t="s">
        <v>351</v>
      </c>
    </row>
    <row r="30" spans="2:4" ht="27" customHeight="1">
      <c r="B30" s="94"/>
      <c r="C30" s="94" t="s">
        <v>158</v>
      </c>
      <c r="D30" s="94"/>
    </row>
    <row r="31" spans="2:4" ht="27" customHeight="1">
      <c r="B31" s="87"/>
      <c r="C31" s="95" t="s">
        <v>164</v>
      </c>
      <c r="D31" s="95" t="s">
        <v>164</v>
      </c>
    </row>
    <row r="32" spans="2:4" ht="27" customHeight="1">
      <c r="B32" s="94"/>
      <c r="C32" s="97" t="s">
        <v>118</v>
      </c>
      <c r="D32" s="97" t="s">
        <v>308</v>
      </c>
    </row>
    <row r="33" spans="2:4" ht="27" customHeight="1">
      <c r="B33" s="94"/>
      <c r="C33" s="95" t="s">
        <v>329</v>
      </c>
      <c r="D33" s="117" t="s">
        <v>337</v>
      </c>
    </row>
    <row r="34" spans="2:4" ht="27" customHeight="1"/>
    <row r="35" spans="2:4" ht="33" customHeight="1">
      <c r="B35" s="87" t="s">
        <v>113</v>
      </c>
      <c r="C35" s="107" t="s">
        <v>281</v>
      </c>
      <c r="D35" s="107" t="s">
        <v>281</v>
      </c>
    </row>
    <row r="36" spans="2:4" ht="33" customHeight="1">
      <c r="B36" s="94"/>
      <c r="C36" s="97" t="s">
        <v>353</v>
      </c>
      <c r="D36" s="97" t="s">
        <v>353</v>
      </c>
    </row>
    <row r="37" spans="2:4" ht="33" customHeight="1">
      <c r="B37" s="94"/>
      <c r="C37" s="94" t="s">
        <v>330</v>
      </c>
      <c r="D37" s="94" t="s">
        <v>269</v>
      </c>
    </row>
    <row r="38" spans="2:4" ht="33" customHeight="1">
      <c r="B38" s="94"/>
      <c r="C38" s="94" t="s">
        <v>309</v>
      </c>
      <c r="D38" s="94" t="s">
        <v>310</v>
      </c>
    </row>
    <row r="39" spans="2:4" ht="27" customHeight="1">
      <c r="B39" s="94"/>
      <c r="C39" s="96"/>
    </row>
    <row r="40" spans="2:4" ht="27" customHeight="1">
      <c r="B40" s="87" t="s">
        <v>119</v>
      </c>
      <c r="C40" s="97" t="s">
        <v>192</v>
      </c>
      <c r="D40" s="97" t="s">
        <v>192</v>
      </c>
    </row>
    <row r="41" spans="2:4" ht="27" customHeight="1">
      <c r="B41" s="108"/>
      <c r="C41" s="97" t="s">
        <v>285</v>
      </c>
      <c r="D41" s="97" t="s">
        <v>285</v>
      </c>
    </row>
    <row r="42" spans="2:4" ht="27" customHeight="1">
      <c r="C42" s="96"/>
      <c r="D42" s="96"/>
    </row>
    <row r="43" spans="2:4" ht="27" customHeight="1">
      <c r="B43" s="87" t="s">
        <v>115</v>
      </c>
      <c r="C43" s="97" t="s">
        <v>331</v>
      </c>
      <c r="D43" s="97" t="s">
        <v>331</v>
      </c>
    </row>
    <row r="44" spans="2:4" ht="27" customHeight="1">
      <c r="B44" s="94"/>
      <c r="C44" s="109" t="s">
        <v>332</v>
      </c>
      <c r="D44" s="109"/>
    </row>
    <row r="45" spans="2:4" ht="27" customHeight="1">
      <c r="B45" s="94"/>
      <c r="C45" s="97" t="s">
        <v>311</v>
      </c>
      <c r="D45" s="97" t="s">
        <v>308</v>
      </c>
    </row>
    <row r="46" spans="2:4" ht="27" customHeight="1">
      <c r="B46" s="87"/>
      <c r="C46" s="94"/>
      <c r="D46" s="97"/>
    </row>
    <row r="47" spans="2:4" ht="27" customHeight="1">
      <c r="B47" s="87" t="s">
        <v>292</v>
      </c>
      <c r="C47" s="94" t="s">
        <v>167</v>
      </c>
      <c r="D47" s="94" t="s">
        <v>167</v>
      </c>
    </row>
    <row r="48" spans="2:4" ht="27" customHeight="1">
      <c r="B48" s="110"/>
      <c r="C48" s="96"/>
      <c r="D48" s="96"/>
    </row>
    <row r="49" spans="2:4" ht="27" customHeight="1">
      <c r="B49" s="91"/>
      <c r="C49" s="84" t="s">
        <v>289</v>
      </c>
    </row>
    <row r="50" spans="2:4" s="88" customFormat="1" ht="27" customHeight="1">
      <c r="B50" s="86" t="s">
        <v>350</v>
      </c>
      <c r="C50" s="92" t="s">
        <v>195</v>
      </c>
      <c r="D50" s="86" t="s">
        <v>196</v>
      </c>
    </row>
    <row r="51" spans="2:4" ht="27" customHeight="1">
      <c r="B51" s="113" t="s">
        <v>112</v>
      </c>
      <c r="C51" s="97" t="s">
        <v>333</v>
      </c>
      <c r="D51" s="97" t="s">
        <v>354</v>
      </c>
    </row>
    <row r="52" spans="2:4" ht="27" customHeight="1">
      <c r="B52" s="87"/>
      <c r="C52" s="94" t="s">
        <v>168</v>
      </c>
      <c r="D52" s="94" t="s">
        <v>168</v>
      </c>
    </row>
    <row r="53" spans="2:4" ht="27" customHeight="1">
      <c r="B53" s="94"/>
      <c r="C53" s="94" t="s">
        <v>158</v>
      </c>
      <c r="D53" s="94"/>
    </row>
    <row r="54" spans="2:4" ht="27" customHeight="1">
      <c r="B54" s="87"/>
      <c r="C54" s="95" t="s">
        <v>164</v>
      </c>
      <c r="D54" s="95" t="s">
        <v>164</v>
      </c>
    </row>
    <row r="55" spans="2:4" ht="27" customHeight="1">
      <c r="B55" s="87"/>
      <c r="C55" s="94" t="s">
        <v>322</v>
      </c>
      <c r="D55" s="94" t="s">
        <v>323</v>
      </c>
    </row>
    <row r="56" spans="2:4" ht="27" customHeight="1">
      <c r="B56" s="113"/>
      <c r="C56" s="96"/>
      <c r="D56" s="96"/>
    </row>
    <row r="57" spans="2:4" ht="27" customHeight="1">
      <c r="B57" s="87" t="s">
        <v>113</v>
      </c>
      <c r="C57" s="94" t="s">
        <v>263</v>
      </c>
      <c r="D57" s="94" t="s">
        <v>349</v>
      </c>
    </row>
    <row r="58" spans="2:4" ht="27" customHeight="1">
      <c r="B58" s="112"/>
      <c r="C58" s="94" t="s">
        <v>334</v>
      </c>
      <c r="D58" s="94" t="s">
        <v>334</v>
      </c>
    </row>
    <row r="59" spans="2:4" ht="27" customHeight="1">
      <c r="B59" s="112"/>
      <c r="C59" s="94" t="s">
        <v>275</v>
      </c>
      <c r="D59" s="94" t="s">
        <v>275</v>
      </c>
    </row>
    <row r="60" spans="2:4" ht="27" customHeight="1">
      <c r="B60" s="112"/>
      <c r="C60" s="94" t="s">
        <v>276</v>
      </c>
      <c r="D60" s="94" t="s">
        <v>277</v>
      </c>
    </row>
    <row r="61" spans="2:4" ht="27" customHeight="1">
      <c r="B61" s="112"/>
      <c r="C61" s="95" t="s">
        <v>172</v>
      </c>
      <c r="D61" s="107" t="s">
        <v>308</v>
      </c>
    </row>
    <row r="62" spans="2:4" ht="27" customHeight="1">
      <c r="C62" s="96"/>
      <c r="D62" s="96"/>
    </row>
    <row r="63" spans="2:4" ht="27" customHeight="1">
      <c r="B63" s="93" t="s">
        <v>114</v>
      </c>
      <c r="C63" s="94" t="s">
        <v>120</v>
      </c>
      <c r="D63" s="97" t="s">
        <v>192</v>
      </c>
    </row>
    <row r="64" spans="2:4" ht="27" customHeight="1">
      <c r="B64" s="87"/>
      <c r="C64" s="95" t="s">
        <v>448</v>
      </c>
      <c r="D64" s="97" t="s">
        <v>285</v>
      </c>
    </row>
    <row r="65" spans="2:4" ht="27" customHeight="1">
      <c r="B65" s="93"/>
      <c r="C65" s="96"/>
      <c r="D65" s="96"/>
    </row>
    <row r="66" spans="2:4" ht="27" customHeight="1">
      <c r="B66" s="94" t="s">
        <v>115</v>
      </c>
      <c r="C66" s="108" t="s">
        <v>280</v>
      </c>
      <c r="D66" s="108" t="s">
        <v>280</v>
      </c>
    </row>
    <row r="67" spans="2:4" ht="27" customHeight="1">
      <c r="B67" s="94"/>
      <c r="C67" s="109" t="s">
        <v>335</v>
      </c>
      <c r="D67" s="109" t="s">
        <v>335</v>
      </c>
    </row>
    <row r="68" spans="2:4" ht="27" customHeight="1">
      <c r="B68" s="94"/>
      <c r="C68" s="97" t="s">
        <v>311</v>
      </c>
      <c r="D68" s="97" t="s">
        <v>308</v>
      </c>
    </row>
    <row r="69" spans="2:4" ht="27" customHeight="1">
      <c r="B69" s="87"/>
      <c r="C69" s="96"/>
      <c r="D69" s="97"/>
    </row>
    <row r="70" spans="2:4" ht="27" customHeight="1">
      <c r="B70" s="87" t="s">
        <v>292</v>
      </c>
      <c r="C70" s="94" t="s">
        <v>167</v>
      </c>
      <c r="D70" s="94" t="s">
        <v>167</v>
      </c>
    </row>
    <row r="71" spans="2:4" ht="27" customHeight="1">
      <c r="B71" s="87"/>
      <c r="C71" s="96"/>
      <c r="D71" s="96"/>
    </row>
    <row r="72" spans="2:4" ht="27" customHeight="1">
      <c r="B72" s="104"/>
      <c r="C72" s="105"/>
      <c r="D72" s="105"/>
    </row>
    <row r="73" spans="2:4" ht="27" customHeight="1">
      <c r="C73" s="84" t="s">
        <v>290</v>
      </c>
    </row>
    <row r="74" spans="2:4" s="88" customFormat="1" ht="69.75" customHeight="1">
      <c r="B74" s="86" t="s">
        <v>350</v>
      </c>
      <c r="C74" s="92" t="s">
        <v>195</v>
      </c>
      <c r="D74" s="86" t="s">
        <v>196</v>
      </c>
    </row>
    <row r="75" spans="2:4" ht="27" customHeight="1">
      <c r="B75" s="93" t="s">
        <v>112</v>
      </c>
      <c r="C75" s="97" t="s">
        <v>336</v>
      </c>
      <c r="D75" s="97" t="s">
        <v>336</v>
      </c>
    </row>
    <row r="76" spans="2:4" ht="27" customHeight="1">
      <c r="B76" s="94"/>
      <c r="C76" s="94" t="s">
        <v>158</v>
      </c>
      <c r="D76" s="94"/>
    </row>
    <row r="77" spans="2:4" ht="27" customHeight="1">
      <c r="B77" s="87"/>
      <c r="C77" s="95" t="s">
        <v>164</v>
      </c>
      <c r="D77" s="95" t="s">
        <v>164</v>
      </c>
    </row>
    <row r="78" spans="2:4" ht="27" customHeight="1">
      <c r="B78" s="94"/>
      <c r="C78" s="97" t="s">
        <v>118</v>
      </c>
      <c r="D78" s="116" t="s">
        <v>313</v>
      </c>
    </row>
    <row r="79" spans="2:4" ht="27" customHeight="1">
      <c r="B79" s="94"/>
      <c r="C79" s="117" t="s">
        <v>337</v>
      </c>
      <c r="D79" s="117" t="s">
        <v>337</v>
      </c>
    </row>
    <row r="80" spans="2:4" ht="27" customHeight="1">
      <c r="B80" s="94"/>
      <c r="C80" s="117"/>
      <c r="D80" s="117"/>
    </row>
    <row r="81" spans="2:4" ht="27" customHeight="1">
      <c r="B81" s="93" t="s">
        <v>113</v>
      </c>
      <c r="C81" s="130" t="s">
        <v>338</v>
      </c>
      <c r="D81" s="130" t="s">
        <v>338</v>
      </c>
    </row>
    <row r="82" spans="2:4" ht="47.25" customHeight="1">
      <c r="B82" s="97"/>
      <c r="C82" s="108" t="s">
        <v>339</v>
      </c>
      <c r="D82" s="108" t="s">
        <v>356</v>
      </c>
    </row>
    <row r="83" spans="2:4" ht="27" customHeight="1">
      <c r="B83" s="94"/>
      <c r="C83" s="97" t="s">
        <v>340</v>
      </c>
      <c r="D83" s="97" t="s">
        <v>270</v>
      </c>
    </row>
    <row r="84" spans="2:4" ht="27" customHeight="1">
      <c r="B84" s="87"/>
      <c r="C84" s="107" t="s">
        <v>284</v>
      </c>
      <c r="D84" s="108" t="s">
        <v>153</v>
      </c>
    </row>
    <row r="85" spans="2:4" ht="27" customHeight="1">
      <c r="B85" s="87"/>
      <c r="C85" s="97" t="s">
        <v>309</v>
      </c>
      <c r="D85" s="97" t="s">
        <v>310</v>
      </c>
    </row>
    <row r="86" spans="2:4" ht="27" customHeight="1">
      <c r="B86" s="87"/>
      <c r="C86" s="96"/>
      <c r="D86" s="96"/>
    </row>
    <row r="87" spans="2:4" ht="27" customHeight="1">
      <c r="B87" s="93" t="s">
        <v>119</v>
      </c>
      <c r="C87" s="97" t="s">
        <v>192</v>
      </c>
      <c r="D87" s="97" t="s">
        <v>192</v>
      </c>
    </row>
    <row r="88" spans="2:4" ht="27" customHeight="1">
      <c r="B88" s="87"/>
      <c r="C88" s="97" t="s">
        <v>285</v>
      </c>
      <c r="D88" s="97" t="s">
        <v>285</v>
      </c>
    </row>
    <row r="89" spans="2:4" ht="27" customHeight="1">
      <c r="B89" s="93"/>
      <c r="C89" s="94"/>
      <c r="D89" s="94"/>
    </row>
    <row r="90" spans="2:4" ht="27" customHeight="1">
      <c r="B90" s="93" t="s">
        <v>115</v>
      </c>
      <c r="C90" s="107" t="s">
        <v>281</v>
      </c>
      <c r="D90" s="107" t="s">
        <v>281</v>
      </c>
    </row>
    <row r="91" spans="2:4" ht="27" customHeight="1">
      <c r="B91" s="94"/>
      <c r="C91" s="97" t="s">
        <v>272</v>
      </c>
      <c r="D91" s="97" t="s">
        <v>272</v>
      </c>
    </row>
    <row r="92" spans="2:4" ht="27" customHeight="1">
      <c r="B92" s="94"/>
      <c r="C92" s="97" t="s">
        <v>199</v>
      </c>
      <c r="D92" s="97" t="s">
        <v>199</v>
      </c>
    </row>
    <row r="93" spans="2:4" ht="27" customHeight="1">
      <c r="B93" s="94"/>
      <c r="C93" s="97" t="s">
        <v>341</v>
      </c>
      <c r="D93" s="97" t="s">
        <v>341</v>
      </c>
    </row>
    <row r="94" spans="2:4" ht="27" customHeight="1">
      <c r="B94" s="94"/>
      <c r="C94" s="97" t="s">
        <v>311</v>
      </c>
      <c r="D94" s="97" t="s">
        <v>308</v>
      </c>
    </row>
    <row r="95" spans="2:4" ht="27" customHeight="1">
      <c r="B95" s="94"/>
      <c r="C95" s="97"/>
      <c r="D95" s="97"/>
    </row>
    <row r="96" spans="2:4" ht="27" customHeight="1">
      <c r="B96" s="87" t="s">
        <v>292</v>
      </c>
      <c r="C96" s="94" t="s">
        <v>167</v>
      </c>
      <c r="D96" s="94" t="s">
        <v>167</v>
      </c>
    </row>
    <row r="97" spans="2:4" ht="27" customHeight="1">
      <c r="B97" s="94"/>
      <c r="C97" s="96"/>
      <c r="D97" s="96"/>
    </row>
    <row r="98" spans="2:4" ht="27" customHeight="1">
      <c r="B98" s="102"/>
      <c r="C98" s="129" t="s">
        <v>121</v>
      </c>
      <c r="D98" s="102"/>
    </row>
    <row r="99" spans="2:4" s="88" customFormat="1" ht="81.75" customHeight="1">
      <c r="B99" s="86" t="s">
        <v>350</v>
      </c>
      <c r="C99" s="92" t="s">
        <v>195</v>
      </c>
      <c r="D99" s="86" t="s">
        <v>196</v>
      </c>
    </row>
    <row r="100" spans="2:4" ht="27" customHeight="1">
      <c r="B100" s="113" t="s">
        <v>112</v>
      </c>
      <c r="C100" s="94" t="s">
        <v>342</v>
      </c>
      <c r="D100" s="94" t="s">
        <v>358</v>
      </c>
    </row>
    <row r="101" spans="2:4" ht="27" customHeight="1">
      <c r="B101" s="94"/>
      <c r="C101" s="94" t="s">
        <v>158</v>
      </c>
      <c r="D101" s="94"/>
    </row>
    <row r="102" spans="2:4" ht="27" customHeight="1">
      <c r="B102" s="87"/>
      <c r="C102" s="95" t="s">
        <v>164</v>
      </c>
      <c r="D102" s="95" t="s">
        <v>164</v>
      </c>
    </row>
    <row r="103" spans="2:4" ht="27" customHeight="1">
      <c r="B103" s="94"/>
      <c r="C103" s="97" t="s">
        <v>359</v>
      </c>
      <c r="D103" s="97" t="s">
        <v>308</v>
      </c>
    </row>
    <row r="104" spans="2:4" ht="27" customHeight="1">
      <c r="B104" s="119"/>
      <c r="C104" s="94" t="s">
        <v>297</v>
      </c>
      <c r="D104" s="94" t="s">
        <v>297</v>
      </c>
    </row>
    <row r="105" spans="2:4" ht="27" customHeight="1">
      <c r="B105" s="94"/>
      <c r="C105" s="94"/>
      <c r="D105" s="94"/>
    </row>
    <row r="106" spans="2:4" ht="27" customHeight="1">
      <c r="B106" s="93" t="s">
        <v>113</v>
      </c>
      <c r="C106" s="96"/>
      <c r="D106" s="96"/>
    </row>
    <row r="107" spans="2:4" ht="27" customHeight="1">
      <c r="B107" s="108"/>
      <c r="C107" s="107" t="s">
        <v>281</v>
      </c>
      <c r="D107" s="107" t="s">
        <v>281</v>
      </c>
    </row>
    <row r="108" spans="2:4" ht="27" customHeight="1">
      <c r="B108" s="93"/>
      <c r="C108" s="94" t="s">
        <v>434</v>
      </c>
      <c r="D108" s="94" t="s">
        <v>434</v>
      </c>
    </row>
    <row r="109" spans="2:4" ht="27" customHeight="1">
      <c r="B109" s="87"/>
      <c r="C109" s="94" t="s">
        <v>343</v>
      </c>
      <c r="D109" s="94" t="s">
        <v>286</v>
      </c>
    </row>
    <row r="110" spans="2:4" ht="27" customHeight="1">
      <c r="B110" s="94"/>
      <c r="C110" s="94" t="s">
        <v>298</v>
      </c>
      <c r="D110" s="95" t="s">
        <v>443</v>
      </c>
    </row>
    <row r="111" spans="2:4" ht="27" customHeight="1">
      <c r="B111" s="87"/>
      <c r="C111" s="97" t="s">
        <v>309</v>
      </c>
      <c r="D111" s="97" t="s">
        <v>310</v>
      </c>
    </row>
    <row r="112" spans="2:4" ht="27" customHeight="1">
      <c r="B112" s="93"/>
      <c r="C112" s="121"/>
      <c r="D112" s="121"/>
    </row>
    <row r="113" spans="2:4" ht="27" customHeight="1">
      <c r="B113" s="93" t="s">
        <v>114</v>
      </c>
      <c r="C113" s="94" t="s">
        <v>120</v>
      </c>
      <c r="D113" s="94" t="s">
        <v>120</v>
      </c>
    </row>
    <row r="114" spans="2:4" ht="27" customHeight="1">
      <c r="B114" s="93"/>
      <c r="C114" s="98" t="s">
        <v>448</v>
      </c>
      <c r="D114" s="98" t="s">
        <v>448</v>
      </c>
    </row>
    <row r="115" spans="2:4" ht="27" customHeight="1">
      <c r="B115" s="93" t="s">
        <v>214</v>
      </c>
      <c r="C115" s="95" t="s">
        <v>344</v>
      </c>
      <c r="D115" s="95"/>
    </row>
    <row r="116" spans="2:4" ht="27" customHeight="1">
      <c r="B116" s="94"/>
      <c r="C116" s="97" t="s">
        <v>340</v>
      </c>
      <c r="D116" s="97" t="s">
        <v>270</v>
      </c>
    </row>
    <row r="117" spans="2:4" ht="27" customHeight="1">
      <c r="B117" s="94"/>
      <c r="C117" s="94" t="s">
        <v>284</v>
      </c>
      <c r="D117" s="94"/>
    </row>
    <row r="118" spans="2:4" ht="27" customHeight="1">
      <c r="B118" s="94"/>
      <c r="C118" s="97" t="s">
        <v>311</v>
      </c>
      <c r="D118" s="97" t="s">
        <v>308</v>
      </c>
    </row>
    <row r="119" spans="2:4" ht="27" customHeight="1">
      <c r="B119" s="94"/>
      <c r="C119" s="97"/>
      <c r="D119" s="97"/>
    </row>
    <row r="120" spans="2:4" ht="27" customHeight="1">
      <c r="B120" s="87" t="s">
        <v>292</v>
      </c>
      <c r="C120" s="97" t="s">
        <v>267</v>
      </c>
      <c r="D120" s="97" t="s">
        <v>435</v>
      </c>
    </row>
    <row r="121" spans="2:4" ht="27" customHeight="1">
      <c r="B121" s="94"/>
      <c r="C121" s="97" t="s">
        <v>192</v>
      </c>
      <c r="D121" s="97" t="s">
        <v>192</v>
      </c>
    </row>
    <row r="122" spans="2:4" ht="27" customHeight="1">
      <c r="B122" s="126"/>
      <c r="C122" s="126"/>
      <c r="D122" s="126"/>
    </row>
    <row r="123" spans="2:4" s="102" customFormat="1" ht="27" customHeight="1">
      <c r="B123" s="104"/>
      <c r="C123" s="128" t="s">
        <v>430</v>
      </c>
      <c r="D123" s="105"/>
    </row>
    <row r="124" spans="2:4" s="127" customFormat="1" ht="75.75" customHeight="1">
      <c r="B124" s="86" t="s">
        <v>350</v>
      </c>
      <c r="C124" s="86" t="s">
        <v>195</v>
      </c>
      <c r="D124" s="86" t="s">
        <v>196</v>
      </c>
    </row>
    <row r="125" spans="2:4" ht="27" customHeight="1">
      <c r="B125" s="113" t="s">
        <v>112</v>
      </c>
      <c r="C125" s="94" t="s">
        <v>363</v>
      </c>
      <c r="D125" s="94" t="s">
        <v>363</v>
      </c>
    </row>
    <row r="126" spans="2:4" ht="27" customHeight="1">
      <c r="B126" s="94"/>
      <c r="C126" s="94" t="s">
        <v>158</v>
      </c>
      <c r="D126" s="94"/>
    </row>
    <row r="127" spans="2:4" ht="27" customHeight="1">
      <c r="B127" s="87"/>
      <c r="C127" s="95" t="s">
        <v>164</v>
      </c>
      <c r="D127" s="95" t="s">
        <v>164</v>
      </c>
    </row>
    <row r="128" spans="2:4" ht="27" customHeight="1">
      <c r="B128" s="94"/>
      <c r="C128" s="97" t="s">
        <v>359</v>
      </c>
      <c r="D128" s="97" t="s">
        <v>308</v>
      </c>
    </row>
    <row r="129" spans="2:4" ht="27" customHeight="1">
      <c r="B129" s="87"/>
      <c r="C129" s="117" t="s">
        <v>213</v>
      </c>
      <c r="D129" s="117" t="s">
        <v>213</v>
      </c>
    </row>
    <row r="130" spans="2:4" ht="27" customHeight="1">
      <c r="B130" s="87"/>
      <c r="C130" s="96"/>
      <c r="D130" s="96"/>
    </row>
    <row r="131" spans="2:4" ht="27" customHeight="1">
      <c r="B131" s="93" t="s">
        <v>113</v>
      </c>
      <c r="C131" s="107" t="s">
        <v>338</v>
      </c>
      <c r="D131" s="107" t="s">
        <v>338</v>
      </c>
    </row>
    <row r="132" spans="2:4" ht="39.75" customHeight="1">
      <c r="B132" s="87"/>
      <c r="C132" s="95" t="s">
        <v>438</v>
      </c>
      <c r="D132" s="95" t="s">
        <v>438</v>
      </c>
    </row>
    <row r="133" spans="2:4" ht="34.5" customHeight="1">
      <c r="B133" s="87"/>
      <c r="C133" s="95" t="s">
        <v>287</v>
      </c>
      <c r="D133" s="94" t="s">
        <v>288</v>
      </c>
    </row>
    <row r="134" spans="2:4" ht="27" customHeight="1">
      <c r="B134" s="87"/>
      <c r="C134" s="94" t="s">
        <v>436</v>
      </c>
      <c r="D134" s="94" t="s">
        <v>437</v>
      </c>
    </row>
    <row r="135" spans="2:4" ht="27" customHeight="1">
      <c r="B135" s="87"/>
      <c r="C135" s="97" t="s">
        <v>309</v>
      </c>
      <c r="D135" s="97" t="s">
        <v>310</v>
      </c>
    </row>
    <row r="136" spans="2:4" ht="27" customHeight="1">
      <c r="B136" s="93" t="s">
        <v>119</v>
      </c>
      <c r="C136" s="97" t="s">
        <v>192</v>
      </c>
      <c r="D136" s="97" t="s">
        <v>192</v>
      </c>
    </row>
    <row r="137" spans="2:4" ht="27" customHeight="1">
      <c r="B137" s="87"/>
      <c r="C137" s="94"/>
      <c r="D137" s="96"/>
    </row>
    <row r="138" spans="2:4" ht="27" customHeight="1">
      <c r="B138" s="93" t="s">
        <v>115</v>
      </c>
      <c r="C138" s="97" t="s">
        <v>333</v>
      </c>
      <c r="D138" s="97" t="s">
        <v>333</v>
      </c>
    </row>
    <row r="139" spans="2:4" ht="27" customHeight="1">
      <c r="B139" s="87"/>
      <c r="C139" s="98" t="s">
        <v>422</v>
      </c>
      <c r="D139" s="98" t="s">
        <v>364</v>
      </c>
    </row>
    <row r="140" spans="2:4" ht="27" customHeight="1">
      <c r="B140" s="94"/>
      <c r="C140" s="97" t="s">
        <v>311</v>
      </c>
      <c r="D140" s="97" t="s">
        <v>308</v>
      </c>
    </row>
    <row r="141" spans="2:4" ht="27" customHeight="1">
      <c r="B141" s="87"/>
      <c r="C141" s="94"/>
      <c r="D141" s="94"/>
    </row>
    <row r="142" spans="2:4" ht="27" customHeight="1">
      <c r="B142" s="87" t="s">
        <v>292</v>
      </c>
      <c r="C142" s="97" t="s">
        <v>285</v>
      </c>
      <c r="D142" s="97" t="s">
        <v>285</v>
      </c>
    </row>
    <row r="143" spans="2:4" ht="27" customHeight="1">
      <c r="B143" s="87"/>
      <c r="C143" s="94"/>
      <c r="D143" s="94"/>
    </row>
    <row r="144" spans="2:4" ht="27" customHeight="1">
      <c r="B144" s="93"/>
      <c r="C144" s="111"/>
      <c r="D144" s="111"/>
    </row>
    <row r="145" spans="2:4" ht="27" customHeight="1">
      <c r="B145" s="102"/>
      <c r="C145" s="123" t="s">
        <v>124</v>
      </c>
    </row>
    <row r="146" spans="2:4" s="88" customFormat="1" ht="66.75" customHeight="1">
      <c r="B146" s="86" t="s">
        <v>350</v>
      </c>
      <c r="C146" s="92" t="s">
        <v>195</v>
      </c>
      <c r="D146" s="86" t="s">
        <v>196</v>
      </c>
    </row>
    <row r="147" spans="2:4" ht="27" customHeight="1">
      <c r="B147" s="113" t="s">
        <v>112</v>
      </c>
      <c r="C147" s="97" t="s">
        <v>365</v>
      </c>
      <c r="D147" s="97" t="s">
        <v>365</v>
      </c>
    </row>
    <row r="148" spans="2:4" ht="27" customHeight="1">
      <c r="B148" s="94"/>
      <c r="C148" s="94" t="s">
        <v>158</v>
      </c>
      <c r="D148" s="94"/>
    </row>
    <row r="149" spans="2:4" ht="27" customHeight="1">
      <c r="B149" s="87"/>
      <c r="C149" s="95" t="s">
        <v>164</v>
      </c>
      <c r="D149" s="95" t="s">
        <v>164</v>
      </c>
    </row>
    <row r="150" spans="2:4" ht="27" customHeight="1">
      <c r="B150" s="94"/>
      <c r="C150" s="97" t="s">
        <v>359</v>
      </c>
      <c r="D150" s="97" t="s">
        <v>308</v>
      </c>
    </row>
    <row r="151" spans="2:4" ht="27" customHeight="1">
      <c r="C151" s="96"/>
      <c r="D151" s="96"/>
    </row>
    <row r="152" spans="2:4" ht="27" customHeight="1">
      <c r="B152" s="113" t="s">
        <v>113</v>
      </c>
      <c r="C152" s="107" t="s">
        <v>281</v>
      </c>
      <c r="D152" s="107" t="s">
        <v>281</v>
      </c>
    </row>
    <row r="153" spans="2:4" ht="27" customHeight="1">
      <c r="B153" s="94"/>
      <c r="C153" s="97" t="s">
        <v>366</v>
      </c>
      <c r="D153" s="97" t="s">
        <v>366</v>
      </c>
    </row>
    <row r="154" spans="2:4" ht="27" customHeight="1">
      <c r="B154" s="94"/>
      <c r="C154" s="97" t="s">
        <v>368</v>
      </c>
      <c r="D154" s="97" t="s">
        <v>369</v>
      </c>
    </row>
    <row r="155" spans="2:4" ht="27" customHeight="1">
      <c r="B155" s="94"/>
      <c r="C155" s="96"/>
      <c r="D155" s="97"/>
    </row>
    <row r="156" spans="2:4" ht="27" customHeight="1">
      <c r="B156" s="87"/>
      <c r="C156" s="97" t="s">
        <v>309</v>
      </c>
      <c r="D156" s="97" t="s">
        <v>310</v>
      </c>
    </row>
    <row r="157" spans="2:4" ht="27" customHeight="1">
      <c r="B157" s="94"/>
      <c r="C157" s="96"/>
      <c r="D157" s="94"/>
    </row>
    <row r="158" spans="2:4" ht="27" customHeight="1">
      <c r="B158" s="93" t="s">
        <v>119</v>
      </c>
      <c r="C158" s="97" t="s">
        <v>192</v>
      </c>
      <c r="D158" s="97" t="s">
        <v>192</v>
      </c>
    </row>
    <row r="159" spans="2:4" ht="27" customHeight="1">
      <c r="B159" s="87"/>
      <c r="C159" s="97" t="s">
        <v>285</v>
      </c>
      <c r="D159" s="97" t="s">
        <v>285</v>
      </c>
    </row>
    <row r="160" spans="2:4" ht="27" customHeight="1">
      <c r="B160" s="124"/>
      <c r="C160" s="96"/>
      <c r="D160" s="124"/>
    </row>
    <row r="161" spans="2:4" ht="27" customHeight="1">
      <c r="B161" s="87" t="s">
        <v>115</v>
      </c>
      <c r="C161" s="97" t="s">
        <v>299</v>
      </c>
      <c r="D161" s="97" t="s">
        <v>299</v>
      </c>
    </row>
    <row r="162" spans="2:4" ht="27" customHeight="1">
      <c r="B162" s="94"/>
      <c r="C162" s="96"/>
      <c r="D162" s="96"/>
    </row>
    <row r="163" spans="2:4" ht="27" customHeight="1">
      <c r="B163" s="94"/>
      <c r="C163" s="97" t="s">
        <v>311</v>
      </c>
      <c r="D163" s="97" t="s">
        <v>308</v>
      </c>
    </row>
    <row r="164" spans="2:4" ht="27" customHeight="1">
      <c r="B164" s="94"/>
      <c r="C164" s="96"/>
      <c r="D164" s="97"/>
    </row>
    <row r="165" spans="2:4" ht="27" customHeight="1">
      <c r="B165" s="87" t="s">
        <v>292</v>
      </c>
      <c r="C165" s="97" t="s">
        <v>167</v>
      </c>
      <c r="D165" s="97" t="s">
        <v>167</v>
      </c>
    </row>
    <row r="168" spans="2:4" ht="41.25" customHeight="1">
      <c r="C168" s="156"/>
      <c r="D168" s="156"/>
    </row>
    <row r="170" spans="2:4">
      <c r="C170" s="125" t="s">
        <v>429</v>
      </c>
    </row>
    <row r="171" spans="2:4">
      <c r="C171" s="125"/>
    </row>
    <row r="172" spans="2:4">
      <c r="C172" s="125"/>
    </row>
    <row r="173" spans="2:4">
      <c r="C173" s="125"/>
    </row>
    <row r="174" spans="2:4">
      <c r="C174" s="125"/>
    </row>
    <row r="176" spans="2:4" ht="3" customHeight="1"/>
  </sheetData>
  <mergeCells count="2">
    <mergeCell ref="C3:D3"/>
    <mergeCell ref="C168:D168"/>
  </mergeCells>
  <pageMargins left="0.23622047244094491" right="0.15748031496062992" top="0.15748031496062992" bottom="0.15748031496062992" header="0.15748031496062992" footer="0.1574803149606299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7"/>
  <sheetViews>
    <sheetView view="pageBreakPreview" topLeftCell="A7" zoomScale="60" zoomScaleNormal="75" workbookViewId="0">
      <selection activeCell="G1" sqref="G1:G1048576"/>
    </sheetView>
  </sheetViews>
  <sheetFormatPr defaultRowHeight="18"/>
  <cols>
    <col min="1" max="1" width="0.140625" style="90" customWidth="1"/>
    <col min="2" max="2" width="29" style="90" customWidth="1"/>
    <col min="3" max="3" width="86.5703125" style="90" customWidth="1"/>
    <col min="4" max="4" width="12.85546875" style="90" customWidth="1"/>
    <col min="5" max="5" width="21.5703125" style="90" customWidth="1"/>
    <col min="6" max="6" width="91.28515625" style="90" customWidth="1"/>
    <col min="7" max="16384" width="9.140625" style="90"/>
  </cols>
  <sheetData>
    <row r="1" spans="2:6" ht="33" customHeight="1">
      <c r="C1" s="84"/>
      <c r="F1" s="83" t="s">
        <v>293</v>
      </c>
    </row>
    <row r="2" spans="2:6" ht="33" customHeight="1">
      <c r="C2" s="84"/>
      <c r="F2" s="83" t="s">
        <v>444</v>
      </c>
    </row>
    <row r="3" spans="2:6" ht="33" customHeight="1">
      <c r="B3" s="160" t="s">
        <v>464</v>
      </c>
      <c r="C3" s="161"/>
      <c r="D3" s="162"/>
      <c r="E3" s="162"/>
      <c r="F3" s="162"/>
    </row>
    <row r="4" spans="2:6" ht="33" customHeight="1">
      <c r="B4" s="123" t="s">
        <v>110</v>
      </c>
      <c r="E4" s="123" t="s">
        <v>290</v>
      </c>
    </row>
    <row r="5" spans="2:6" s="88" customFormat="1" ht="33" customHeight="1">
      <c r="B5" s="86" t="s">
        <v>350</v>
      </c>
      <c r="C5" s="86" t="s">
        <v>30</v>
      </c>
      <c r="E5" s="86" t="s">
        <v>350</v>
      </c>
      <c r="F5" s="86" t="s">
        <v>30</v>
      </c>
    </row>
    <row r="6" spans="2:6" ht="33" customHeight="1">
      <c r="B6" s="93" t="s">
        <v>112</v>
      </c>
      <c r="C6" s="95" t="s">
        <v>174</v>
      </c>
      <c r="E6" s="93" t="s">
        <v>112</v>
      </c>
      <c r="F6" s="97" t="s">
        <v>336</v>
      </c>
    </row>
    <row r="7" spans="2:6" ht="33" customHeight="1">
      <c r="B7" s="87"/>
      <c r="C7" s="95" t="s">
        <v>164</v>
      </c>
      <c r="E7" s="87"/>
      <c r="F7" s="95" t="s">
        <v>164</v>
      </c>
    </row>
    <row r="8" spans="2:6" ht="33" customHeight="1">
      <c r="B8" s="87"/>
      <c r="C8" s="94" t="s">
        <v>306</v>
      </c>
      <c r="E8" s="94"/>
      <c r="F8" s="116" t="s">
        <v>313</v>
      </c>
    </row>
    <row r="9" spans="2:6" ht="33" customHeight="1">
      <c r="B9" s="87"/>
      <c r="C9" s="94" t="s">
        <v>385</v>
      </c>
      <c r="E9" s="94"/>
      <c r="F9" s="133" t="s">
        <v>439</v>
      </c>
    </row>
    <row r="10" spans="2:6" ht="33" customHeight="1">
      <c r="B10" s="94" t="s">
        <v>232</v>
      </c>
      <c r="C10" s="100"/>
      <c r="E10" s="87" t="s">
        <v>232</v>
      </c>
      <c r="F10" s="95"/>
    </row>
    <row r="11" spans="2:6" s="102" customFormat="1" ht="33" customHeight="1">
      <c r="B11" s="139" t="s">
        <v>111</v>
      </c>
      <c r="C11" s="105"/>
      <c r="E11" s="145" t="s">
        <v>121</v>
      </c>
    </row>
    <row r="12" spans="2:6" s="88" customFormat="1" ht="33" customHeight="1">
      <c r="B12" s="86" t="s">
        <v>350</v>
      </c>
      <c r="C12" s="86" t="s">
        <v>30</v>
      </c>
      <c r="E12" s="86" t="s">
        <v>350</v>
      </c>
      <c r="F12" s="86" t="s">
        <v>196</v>
      </c>
    </row>
    <row r="13" spans="2:6" ht="33" customHeight="1">
      <c r="B13" s="93" t="s">
        <v>112</v>
      </c>
      <c r="C13" s="97" t="s">
        <v>351</v>
      </c>
      <c r="E13" s="113" t="s">
        <v>112</v>
      </c>
      <c r="F13" s="94" t="s">
        <v>358</v>
      </c>
    </row>
    <row r="14" spans="2:6" ht="33" customHeight="1">
      <c r="B14" s="87"/>
      <c r="C14" s="95" t="s">
        <v>164</v>
      </c>
      <c r="E14" s="87"/>
      <c r="F14" s="95" t="s">
        <v>446</v>
      </c>
    </row>
    <row r="15" spans="2:6" ht="33" customHeight="1">
      <c r="B15" s="94"/>
      <c r="C15" s="97" t="s">
        <v>308</v>
      </c>
      <c r="E15" s="94"/>
      <c r="F15" s="97" t="s">
        <v>308</v>
      </c>
    </row>
    <row r="16" spans="2:6" ht="33" customHeight="1">
      <c r="B16" s="94"/>
      <c r="C16" s="133" t="s">
        <v>440</v>
      </c>
      <c r="D16" s="133"/>
      <c r="E16" s="119"/>
      <c r="F16" s="94" t="s">
        <v>385</v>
      </c>
    </row>
    <row r="17" spans="2:6" ht="33" customHeight="1">
      <c r="B17" s="94" t="s">
        <v>232</v>
      </c>
      <c r="C17" s="94"/>
      <c r="E17" s="87" t="s">
        <v>232</v>
      </c>
      <c r="F17" s="94"/>
    </row>
    <row r="18" spans="2:6" ht="33" customHeight="1">
      <c r="B18" s="123" t="s">
        <v>289</v>
      </c>
      <c r="E18" s="104" t="s">
        <v>122</v>
      </c>
      <c r="F18" s="105"/>
    </row>
    <row r="19" spans="2:6" s="88" customFormat="1" ht="33" customHeight="1">
      <c r="B19" s="86" t="s">
        <v>350</v>
      </c>
      <c r="C19" s="86" t="s">
        <v>196</v>
      </c>
      <c r="E19" s="86" t="s">
        <v>350</v>
      </c>
      <c r="F19" s="86" t="s">
        <v>30</v>
      </c>
    </row>
    <row r="20" spans="2:6" ht="33" customHeight="1">
      <c r="B20" s="113" t="s">
        <v>112</v>
      </c>
      <c r="C20" s="97" t="s">
        <v>354</v>
      </c>
      <c r="E20" s="113" t="s">
        <v>112</v>
      </c>
      <c r="F20" s="94" t="s">
        <v>363</v>
      </c>
    </row>
    <row r="21" spans="2:6" ht="33" customHeight="1">
      <c r="B21" s="87"/>
      <c r="C21" s="94" t="s">
        <v>385</v>
      </c>
      <c r="E21" s="87"/>
      <c r="F21" s="95" t="s">
        <v>164</v>
      </c>
    </row>
    <row r="22" spans="2:6" ht="33" customHeight="1">
      <c r="B22" s="87"/>
      <c r="C22" s="95" t="s">
        <v>164</v>
      </c>
      <c r="E22" s="94"/>
      <c r="F22" s="97" t="s">
        <v>447</v>
      </c>
    </row>
    <row r="23" spans="2:6" ht="33" customHeight="1">
      <c r="B23" s="87"/>
      <c r="C23" s="94" t="s">
        <v>323</v>
      </c>
      <c r="E23" s="87"/>
      <c r="F23" s="143" t="s">
        <v>440</v>
      </c>
    </row>
    <row r="24" spans="2:6" ht="33" customHeight="1">
      <c r="B24" s="113" t="s">
        <v>445</v>
      </c>
      <c r="C24" s="96"/>
      <c r="E24" s="94" t="s">
        <v>232</v>
      </c>
      <c r="F24" s="96"/>
    </row>
    <row r="25" spans="2:6" ht="33" customHeight="1">
      <c r="E25" s="123" t="s">
        <v>124</v>
      </c>
    </row>
    <row r="26" spans="2:6" s="88" customFormat="1" ht="33" customHeight="1">
      <c r="E26" s="86" t="s">
        <v>350</v>
      </c>
      <c r="F26" s="86" t="s">
        <v>30</v>
      </c>
    </row>
    <row r="27" spans="2:6" ht="33" customHeight="1">
      <c r="E27" s="113" t="s">
        <v>112</v>
      </c>
      <c r="F27" s="97" t="s">
        <v>365</v>
      </c>
    </row>
    <row r="28" spans="2:6" ht="33" customHeight="1">
      <c r="E28" s="87"/>
      <c r="F28" s="95" t="s">
        <v>164</v>
      </c>
    </row>
    <row r="29" spans="2:6" ht="33" customHeight="1">
      <c r="E29" s="94"/>
      <c r="F29" s="97" t="s">
        <v>308</v>
      </c>
    </row>
    <row r="30" spans="2:6" ht="33" customHeight="1">
      <c r="D30" s="153"/>
      <c r="E30" s="152" t="s">
        <v>232</v>
      </c>
      <c r="F30" s="96"/>
    </row>
    <row r="31" spans="2:6" ht="3" customHeight="1"/>
    <row r="32" spans="2:6" ht="33" customHeight="1">
      <c r="C32" s="3" t="s">
        <v>126</v>
      </c>
    </row>
    <row r="33" spans="3:3" s="88" customFormat="1" ht="33" customHeight="1">
      <c r="C33" s="3" t="s">
        <v>127</v>
      </c>
    </row>
    <row r="37" spans="3:3">
      <c r="C37" t="s">
        <v>291</v>
      </c>
    </row>
  </sheetData>
  <mergeCells count="1">
    <mergeCell ref="B3:F3"/>
  </mergeCells>
  <pageMargins left="0.23622047244094491" right="0.15748031496062992" top="0.15748031496062992" bottom="0.15748031496062992" header="0.15748031496062992" footer="0.15748031496062992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3"/>
  <sheetViews>
    <sheetView topLeftCell="A199" zoomScale="75" workbookViewId="0">
      <selection activeCell="D44" sqref="D44"/>
    </sheetView>
  </sheetViews>
  <sheetFormatPr defaultRowHeight="12.75"/>
  <cols>
    <col min="1" max="1" width="0.28515625" customWidth="1"/>
    <col min="2" max="2" width="0" hidden="1" customWidth="1"/>
    <col min="3" max="3" width="29.140625" customWidth="1"/>
    <col min="4" max="4" width="31.85546875" customWidth="1"/>
    <col min="5" max="5" width="18.7109375" customWidth="1"/>
  </cols>
  <sheetData>
    <row r="1" spans="3:5">
      <c r="C1" s="160" t="s">
        <v>42</v>
      </c>
      <c r="D1" s="160"/>
      <c r="E1" s="160"/>
    </row>
    <row r="2" spans="3:5" ht="14.1" customHeight="1">
      <c r="C2" s="163"/>
      <c r="D2" s="163"/>
      <c r="E2" s="163"/>
    </row>
    <row r="3" spans="3:5" ht="15">
      <c r="C3" s="3"/>
      <c r="D3" s="3"/>
      <c r="E3" s="6"/>
    </row>
    <row r="4" spans="3:5" ht="18">
      <c r="C4" s="5" t="s">
        <v>30</v>
      </c>
      <c r="D4" s="4" t="s">
        <v>32</v>
      </c>
      <c r="E4" s="5" t="s">
        <v>31</v>
      </c>
    </row>
    <row r="5" spans="3:5" ht="13.5" thickBot="1">
      <c r="C5" s="7"/>
      <c r="D5" s="7"/>
      <c r="E5" s="7"/>
    </row>
    <row r="6" spans="3:5" ht="15">
      <c r="C6" s="8" t="s">
        <v>33</v>
      </c>
      <c r="D6" s="9" t="s">
        <v>8</v>
      </c>
      <c r="E6" s="10">
        <v>0.03</v>
      </c>
    </row>
    <row r="7" spans="3:5" ht="15">
      <c r="C7" s="12"/>
      <c r="D7" s="3" t="s">
        <v>3</v>
      </c>
      <c r="E7" s="6">
        <v>0.1</v>
      </c>
    </row>
    <row r="8" spans="3:5" ht="15">
      <c r="C8" s="12"/>
      <c r="D8" s="3" t="s">
        <v>11</v>
      </c>
      <c r="E8" s="6">
        <v>5.0000000000000001E-3</v>
      </c>
    </row>
    <row r="9" spans="3:5" ht="15">
      <c r="C9" s="12"/>
      <c r="D9" s="3" t="s">
        <v>34</v>
      </c>
      <c r="E9" s="6">
        <v>5.0000000000000001E-3</v>
      </c>
    </row>
    <row r="10" spans="3:5" ht="15.75" thickBot="1">
      <c r="C10" s="13"/>
      <c r="D10" s="14"/>
      <c r="E10" s="15"/>
    </row>
    <row r="11" spans="3:5" ht="15">
      <c r="C11" s="8" t="s">
        <v>35</v>
      </c>
      <c r="D11" s="1" t="s">
        <v>10</v>
      </c>
      <c r="E11" s="10">
        <v>3.7999999999999999E-2</v>
      </c>
    </row>
    <row r="12" spans="3:5" ht="15">
      <c r="C12" s="12"/>
      <c r="D12" s="3" t="s">
        <v>3</v>
      </c>
      <c r="E12" s="6">
        <v>9.8000000000000004E-2</v>
      </c>
    </row>
    <row r="13" spans="3:5" ht="15">
      <c r="C13" s="12"/>
      <c r="D13" s="3" t="s">
        <v>11</v>
      </c>
      <c r="E13" s="6">
        <v>5.0000000000000001E-3</v>
      </c>
    </row>
    <row r="14" spans="3:5" ht="15">
      <c r="C14" s="12"/>
      <c r="D14" s="3" t="s">
        <v>34</v>
      </c>
      <c r="E14" s="6">
        <v>5.0000000000000001E-3</v>
      </c>
    </row>
    <row r="15" spans="3:5" ht="15.75" thickBot="1">
      <c r="C15" s="13"/>
      <c r="D15" s="14"/>
      <c r="E15" s="15"/>
    </row>
    <row r="16" spans="3:5" ht="15">
      <c r="C16" s="8" t="s">
        <v>36</v>
      </c>
      <c r="D16" s="1" t="s">
        <v>10</v>
      </c>
      <c r="E16" s="10">
        <v>1.9E-2</v>
      </c>
    </row>
    <row r="17" spans="3:5" ht="15">
      <c r="C17" s="17"/>
      <c r="D17" s="1" t="s">
        <v>9</v>
      </c>
      <c r="E17" s="18">
        <v>1.4999999999999999E-2</v>
      </c>
    </row>
    <row r="18" spans="3:5" ht="15">
      <c r="C18" s="12"/>
      <c r="D18" s="3" t="s">
        <v>3</v>
      </c>
      <c r="E18" s="6">
        <v>9.9000000000000005E-2</v>
      </c>
    </row>
    <row r="19" spans="3:5" ht="15">
      <c r="C19" s="12"/>
      <c r="D19" s="3" t="s">
        <v>11</v>
      </c>
      <c r="E19" s="6">
        <v>5.0000000000000001E-3</v>
      </c>
    </row>
    <row r="20" spans="3:5" ht="15">
      <c r="C20" s="12"/>
      <c r="D20" s="3" t="s">
        <v>34</v>
      </c>
      <c r="E20" s="6">
        <v>5.0000000000000001E-3</v>
      </c>
    </row>
    <row r="21" spans="3:5" ht="15.75" thickBot="1">
      <c r="C21" s="13"/>
      <c r="D21" s="14"/>
      <c r="E21" s="15"/>
    </row>
    <row r="22" spans="3:5" ht="15">
      <c r="C22" s="8" t="s">
        <v>37</v>
      </c>
      <c r="D22" s="1" t="s">
        <v>38</v>
      </c>
      <c r="E22" s="10">
        <v>3.9E-2</v>
      </c>
    </row>
    <row r="23" spans="3:5" ht="15">
      <c r="C23" s="17"/>
      <c r="D23" s="1" t="s">
        <v>3</v>
      </c>
      <c r="E23" s="18">
        <v>9.8000000000000004E-2</v>
      </c>
    </row>
    <row r="24" spans="3:5" ht="15">
      <c r="C24" s="12"/>
      <c r="D24" s="3" t="s">
        <v>11</v>
      </c>
      <c r="E24" s="6">
        <v>5.0000000000000001E-3</v>
      </c>
    </row>
    <row r="25" spans="3:5" ht="15">
      <c r="C25" s="12"/>
      <c r="D25" s="3" t="s">
        <v>34</v>
      </c>
      <c r="E25" s="6">
        <v>5.0000000000000001E-3</v>
      </c>
    </row>
    <row r="26" spans="3:5" ht="15.75" thickBot="1">
      <c r="C26" s="13"/>
      <c r="D26" s="14"/>
      <c r="E26" s="15"/>
    </row>
    <row r="27" spans="3:5" ht="15">
      <c r="C27" s="8" t="s">
        <v>39</v>
      </c>
      <c r="D27" s="1"/>
      <c r="E27" s="10">
        <v>4.2999999999999997E-2</v>
      </c>
    </row>
    <row r="28" spans="3:5" ht="15">
      <c r="C28" s="17"/>
      <c r="D28" s="1" t="s">
        <v>3</v>
      </c>
      <c r="E28" s="18">
        <v>9.6000000000000002E-2</v>
      </c>
    </row>
    <row r="29" spans="3:5" ht="15">
      <c r="C29" s="12"/>
      <c r="D29" s="3" t="s">
        <v>11</v>
      </c>
      <c r="E29" s="6">
        <v>5.0000000000000001E-3</v>
      </c>
    </row>
    <row r="30" spans="3:5" ht="15">
      <c r="C30" s="12"/>
      <c r="D30" s="3" t="s">
        <v>34</v>
      </c>
      <c r="E30" s="6">
        <v>5.0000000000000001E-3</v>
      </c>
    </row>
    <row r="31" spans="3:5" ht="15.75" thickBot="1">
      <c r="C31" s="13"/>
      <c r="D31" s="14"/>
      <c r="E31" s="15"/>
    </row>
    <row r="32" spans="3:5" ht="15">
      <c r="C32" s="8" t="s">
        <v>40</v>
      </c>
      <c r="D32" s="1" t="e">
        <f>#REF!</f>
        <v>#REF!</v>
      </c>
      <c r="E32" s="10">
        <v>0.03</v>
      </c>
    </row>
    <row r="33" spans="3:5" ht="15">
      <c r="C33" s="17"/>
      <c r="D33" s="1" t="s">
        <v>3</v>
      </c>
      <c r="E33" s="18">
        <v>0.1</v>
      </c>
    </row>
    <row r="34" spans="3:5" ht="15">
      <c r="C34" s="12"/>
      <c r="D34" s="3" t="s">
        <v>11</v>
      </c>
      <c r="E34" s="6">
        <v>5.0000000000000001E-3</v>
      </c>
    </row>
    <row r="35" spans="3:5" ht="15">
      <c r="C35" s="12"/>
      <c r="D35" s="3" t="s">
        <v>34</v>
      </c>
      <c r="E35" s="6">
        <v>5.0000000000000001E-3</v>
      </c>
    </row>
    <row r="36" spans="3:5" ht="15.75" thickBot="1">
      <c r="C36" s="20"/>
      <c r="D36" s="21"/>
      <c r="E36" s="22"/>
    </row>
    <row r="37" spans="3:5" ht="15">
      <c r="C37" s="8" t="s">
        <v>155</v>
      </c>
      <c r="D37" s="11" t="s">
        <v>140</v>
      </c>
      <c r="E37" s="10">
        <v>0.03</v>
      </c>
    </row>
    <row r="38" spans="3:5" ht="15">
      <c r="C38" s="12"/>
      <c r="D38" s="3" t="s">
        <v>3</v>
      </c>
      <c r="E38" s="6">
        <v>0.1</v>
      </c>
    </row>
    <row r="39" spans="3:5" ht="15">
      <c r="C39" s="12"/>
      <c r="D39" s="3" t="s">
        <v>34</v>
      </c>
      <c r="E39" s="6">
        <v>5.0000000000000001E-3</v>
      </c>
    </row>
    <row r="40" spans="3:5" ht="15.75" thickBot="1">
      <c r="C40" s="13"/>
      <c r="D40" s="14"/>
      <c r="E40" s="15"/>
    </row>
    <row r="41" spans="3:5" ht="15">
      <c r="C41" s="57"/>
      <c r="D41" s="58"/>
      <c r="E41" s="59"/>
    </row>
    <row r="42" spans="3:5" ht="15">
      <c r="C42" s="57"/>
      <c r="D42" s="58"/>
      <c r="E42" s="59"/>
    </row>
    <row r="43" spans="3:5" ht="15.75" thickBot="1">
      <c r="C43" s="57"/>
      <c r="D43" s="58"/>
      <c r="E43" s="59"/>
    </row>
    <row r="44" spans="3:5" ht="15">
      <c r="C44" s="8" t="s">
        <v>41</v>
      </c>
      <c r="D44" s="9"/>
      <c r="E44" s="10">
        <v>0.03</v>
      </c>
    </row>
    <row r="45" spans="3:5" ht="15">
      <c r="C45" s="17"/>
      <c r="D45" s="1" t="s">
        <v>3</v>
      </c>
      <c r="E45" s="18">
        <v>0.1</v>
      </c>
    </row>
    <row r="46" spans="3:5" ht="15">
      <c r="C46" s="12"/>
      <c r="D46" s="3" t="s">
        <v>11</v>
      </c>
      <c r="E46" s="6">
        <v>5.0000000000000001E-3</v>
      </c>
    </row>
    <row r="47" spans="3:5" ht="15">
      <c r="C47" s="12"/>
      <c r="D47" s="3" t="s">
        <v>34</v>
      </c>
      <c r="E47" s="6">
        <v>5.0000000000000001E-3</v>
      </c>
    </row>
    <row r="48" spans="3:5" ht="15.75" thickBot="1">
      <c r="C48" s="13"/>
      <c r="D48" s="14"/>
      <c r="E48" s="15"/>
    </row>
    <row r="49" spans="3:6" ht="15">
      <c r="C49" s="23"/>
      <c r="D49" s="23"/>
      <c r="E49" s="24"/>
      <c r="F49" s="16"/>
    </row>
    <row r="50" spans="3:6">
      <c r="C50" s="160" t="s">
        <v>43</v>
      </c>
      <c r="D50" s="160"/>
      <c r="E50" s="160"/>
      <c r="F50" s="16"/>
    </row>
    <row r="51" spans="3:6">
      <c r="C51" s="163"/>
      <c r="D51" s="163"/>
      <c r="E51" s="163"/>
    </row>
    <row r="52" spans="3:6" ht="15">
      <c r="C52" s="3"/>
      <c r="D52" s="3"/>
      <c r="E52" s="6"/>
    </row>
    <row r="53" spans="3:6" ht="18">
      <c r="C53" s="5" t="s">
        <v>30</v>
      </c>
      <c r="D53" s="4" t="s">
        <v>32</v>
      </c>
      <c r="E53" s="5" t="s">
        <v>31</v>
      </c>
    </row>
    <row r="54" spans="3:6" ht="13.5" thickBot="1">
      <c r="C54" s="7"/>
      <c r="D54" s="7"/>
      <c r="E54" s="7"/>
    </row>
    <row r="55" spans="3:6" ht="15">
      <c r="C55" s="25" t="s">
        <v>239</v>
      </c>
      <c r="D55" s="9" t="s">
        <v>46</v>
      </c>
      <c r="E55" s="10">
        <v>3.3000000000000002E-2</v>
      </c>
    </row>
    <row r="56" spans="3:6" ht="15">
      <c r="C56" s="26" t="s">
        <v>45</v>
      </c>
      <c r="D56" s="3" t="s">
        <v>14</v>
      </c>
      <c r="E56" s="6">
        <v>0.107</v>
      </c>
    </row>
    <row r="57" spans="3:6" ht="15">
      <c r="C57" s="26" t="s">
        <v>245</v>
      </c>
      <c r="D57" s="3" t="s">
        <v>16</v>
      </c>
      <c r="E57" s="6">
        <v>1.9E-2</v>
      </c>
    </row>
    <row r="58" spans="3:6" ht="15">
      <c r="C58" s="12"/>
      <c r="D58" s="3" t="s">
        <v>17</v>
      </c>
      <c r="E58" s="6">
        <v>0.02</v>
      </c>
    </row>
    <row r="59" spans="3:6" ht="15">
      <c r="C59" s="12"/>
      <c r="D59" s="3" t="s">
        <v>240</v>
      </c>
      <c r="E59" s="6">
        <v>2.3E-2</v>
      </c>
    </row>
    <row r="60" spans="3:6" ht="15">
      <c r="C60" s="12"/>
      <c r="D60" s="3" t="s">
        <v>47</v>
      </c>
      <c r="E60" s="6">
        <v>8.0000000000000002E-3</v>
      </c>
    </row>
    <row r="61" spans="3:6" ht="15.75" thickBot="1">
      <c r="C61" s="13"/>
      <c r="D61" s="14"/>
      <c r="E61" s="15"/>
    </row>
    <row r="62" spans="3:6" ht="13.5" thickBot="1">
      <c r="C62" s="78"/>
      <c r="D62" s="72"/>
      <c r="E62" s="72"/>
    </row>
    <row r="63" spans="3:6" ht="15">
      <c r="C63" s="25" t="s">
        <v>44</v>
      </c>
      <c r="D63" s="9" t="s">
        <v>46</v>
      </c>
      <c r="E63" s="10">
        <v>3.3000000000000002E-2</v>
      </c>
    </row>
    <row r="64" spans="3:6" ht="15">
      <c r="C64" s="26" t="s">
        <v>45</v>
      </c>
      <c r="D64" s="3" t="s">
        <v>14</v>
      </c>
      <c r="E64" s="6">
        <v>0.252</v>
      </c>
    </row>
    <row r="65" spans="3:5" ht="15">
      <c r="C65" s="26" t="s">
        <v>245</v>
      </c>
      <c r="D65" s="3" t="s">
        <v>16</v>
      </c>
      <c r="E65" s="6">
        <v>1.9E-2</v>
      </c>
    </row>
    <row r="66" spans="3:5" ht="15">
      <c r="C66" s="12"/>
      <c r="D66" s="3" t="s">
        <v>17</v>
      </c>
      <c r="E66" s="6">
        <v>0.02</v>
      </c>
    </row>
    <row r="67" spans="3:5" ht="15">
      <c r="C67" s="12"/>
      <c r="D67" s="3" t="s">
        <v>47</v>
      </c>
      <c r="E67" s="6">
        <v>4.0000000000000001E-3</v>
      </c>
    </row>
    <row r="68" spans="3:5" ht="15.75" thickBot="1">
      <c r="C68" s="13"/>
      <c r="D68" s="14"/>
      <c r="E68" s="15"/>
    </row>
    <row r="69" spans="3:5" ht="15">
      <c r="C69" s="25" t="s">
        <v>238</v>
      </c>
      <c r="D69" s="9" t="s">
        <v>61</v>
      </c>
      <c r="E69" s="10">
        <v>6.8000000000000005E-2</v>
      </c>
    </row>
    <row r="70" spans="3:5" ht="15">
      <c r="C70" s="26" t="s">
        <v>48</v>
      </c>
      <c r="D70" s="3" t="s">
        <v>14</v>
      </c>
      <c r="E70" s="6">
        <v>5.5E-2</v>
      </c>
    </row>
    <row r="71" spans="3:5" ht="15">
      <c r="C71" s="26"/>
      <c r="D71" s="3" t="s">
        <v>16</v>
      </c>
      <c r="E71" s="6">
        <v>0.01</v>
      </c>
    </row>
    <row r="72" spans="3:5" ht="15">
      <c r="C72" s="12"/>
      <c r="D72" s="3" t="s">
        <v>17</v>
      </c>
      <c r="E72" s="6">
        <v>1.4999999999999999E-2</v>
      </c>
    </row>
    <row r="73" spans="3:5" ht="15">
      <c r="C73" s="12"/>
      <c r="D73" s="3" t="s">
        <v>47</v>
      </c>
      <c r="E73" s="6">
        <v>4.0000000000000001E-3</v>
      </c>
    </row>
    <row r="74" spans="3:5" ht="15.75" thickBot="1">
      <c r="C74" s="13"/>
      <c r="D74" s="14"/>
      <c r="E74" s="15"/>
    </row>
    <row r="75" spans="3:5" ht="15">
      <c r="C75" s="25" t="s">
        <v>257</v>
      </c>
      <c r="D75" s="9" t="s">
        <v>236</v>
      </c>
      <c r="E75" s="10">
        <v>0.03</v>
      </c>
    </row>
    <row r="76" spans="3:5" ht="15">
      <c r="C76" s="26" t="s">
        <v>237</v>
      </c>
      <c r="D76" s="3" t="s">
        <v>14</v>
      </c>
      <c r="E76" s="6">
        <v>0.24</v>
      </c>
    </row>
    <row r="77" spans="3:5" ht="15">
      <c r="C77" s="26"/>
      <c r="D77" s="3"/>
      <c r="E77" s="6"/>
    </row>
    <row r="78" spans="3:5" ht="15">
      <c r="C78" s="26" t="s">
        <v>256</v>
      </c>
      <c r="D78" s="3" t="s">
        <v>16</v>
      </c>
      <c r="E78" s="6">
        <v>1.9E-2</v>
      </c>
    </row>
    <row r="79" spans="3:5" ht="15">
      <c r="C79" s="12"/>
      <c r="D79" s="3" t="s">
        <v>17</v>
      </c>
      <c r="E79" s="6">
        <v>0.02</v>
      </c>
    </row>
    <row r="80" spans="3:5" ht="15">
      <c r="C80" s="12"/>
      <c r="D80" s="3" t="s">
        <v>253</v>
      </c>
      <c r="E80" s="6">
        <v>4.0000000000000001E-3</v>
      </c>
    </row>
    <row r="81" spans="3:5" ht="15.75" thickBot="1">
      <c r="C81" s="13"/>
      <c r="D81" s="14"/>
      <c r="E81" s="15"/>
    </row>
    <row r="82" spans="3:5" ht="15">
      <c r="C82" s="25" t="s">
        <v>252</v>
      </c>
      <c r="D82" s="9" t="s">
        <v>236</v>
      </c>
      <c r="E82" s="10">
        <v>0.03</v>
      </c>
    </row>
    <row r="83" spans="3:5" ht="15">
      <c r="C83" s="26" t="s">
        <v>237</v>
      </c>
      <c r="D83" s="3" t="s">
        <v>14</v>
      </c>
      <c r="E83" s="6">
        <v>0.24</v>
      </c>
    </row>
    <row r="84" spans="3:5" ht="15">
      <c r="C84" s="26"/>
      <c r="D84" s="3" t="s">
        <v>254</v>
      </c>
      <c r="E84" s="6">
        <v>0.01</v>
      </c>
    </row>
    <row r="85" spans="3:5" ht="15">
      <c r="C85" s="26"/>
      <c r="D85" s="3" t="s">
        <v>16</v>
      </c>
      <c r="E85" s="6">
        <v>1.9E-2</v>
      </c>
    </row>
    <row r="86" spans="3:5" ht="15">
      <c r="C86" s="12"/>
      <c r="D86" s="3" t="s">
        <v>17</v>
      </c>
      <c r="E86" s="6">
        <v>0.02</v>
      </c>
    </row>
    <row r="87" spans="3:5" ht="15">
      <c r="C87" s="12"/>
      <c r="D87" s="3" t="s">
        <v>253</v>
      </c>
      <c r="E87" s="6">
        <v>4.0000000000000001E-3</v>
      </c>
    </row>
    <row r="88" spans="3:5" ht="15.75" thickBot="1">
      <c r="C88" s="13"/>
      <c r="D88" s="14"/>
      <c r="E88" s="15"/>
    </row>
    <row r="89" spans="3:5" ht="15">
      <c r="C89" s="25" t="s">
        <v>248</v>
      </c>
      <c r="D89" s="9" t="s">
        <v>61</v>
      </c>
      <c r="E89" s="10">
        <v>6.8000000000000005E-2</v>
      </c>
    </row>
    <row r="90" spans="3:5" ht="15">
      <c r="C90" s="26"/>
      <c r="D90" s="3" t="s">
        <v>14</v>
      </c>
      <c r="E90" s="6">
        <v>5.5E-2</v>
      </c>
    </row>
    <row r="91" spans="3:5" ht="15">
      <c r="C91" s="26" t="s">
        <v>249</v>
      </c>
      <c r="D91" s="3"/>
      <c r="E91" s="6"/>
    </row>
    <row r="92" spans="3:5" ht="15">
      <c r="C92" s="26"/>
      <c r="D92" s="3" t="s">
        <v>16</v>
      </c>
      <c r="E92" s="6">
        <v>1.4999999999999999E-2</v>
      </c>
    </row>
    <row r="93" spans="3:5" ht="15">
      <c r="C93" s="12"/>
      <c r="D93" s="3" t="s">
        <v>17</v>
      </c>
      <c r="E93" s="6">
        <v>1.4999999999999999E-2</v>
      </c>
    </row>
    <row r="94" spans="3:5" ht="15">
      <c r="C94" s="12"/>
      <c r="D94" s="3" t="s">
        <v>255</v>
      </c>
      <c r="E94" s="6">
        <v>4.0000000000000001E-3</v>
      </c>
    </row>
    <row r="95" spans="3:5" ht="15.75" thickBot="1">
      <c r="C95" s="13"/>
      <c r="D95" s="14"/>
      <c r="E95" s="15"/>
    </row>
    <row r="96" spans="3:5" ht="15">
      <c r="C96" s="25" t="s">
        <v>49</v>
      </c>
      <c r="D96" s="9" t="s">
        <v>46</v>
      </c>
      <c r="E96" s="10">
        <v>3.3000000000000002E-2</v>
      </c>
    </row>
    <row r="97" spans="3:5" ht="15">
      <c r="C97" s="26" t="s">
        <v>245</v>
      </c>
      <c r="D97" s="3" t="s">
        <v>14</v>
      </c>
      <c r="E97" s="6">
        <v>0.18099999999999999</v>
      </c>
    </row>
    <row r="98" spans="3:5" ht="15">
      <c r="C98" s="26"/>
      <c r="D98" s="3" t="s">
        <v>17</v>
      </c>
      <c r="E98" s="6">
        <v>2.1000000000000001E-2</v>
      </c>
    </row>
    <row r="99" spans="3:5" ht="15">
      <c r="C99" s="26"/>
      <c r="D99" s="3" t="s">
        <v>16</v>
      </c>
      <c r="E99" s="6">
        <v>0.02</v>
      </c>
    </row>
    <row r="100" spans="3:5" ht="15">
      <c r="C100" s="26"/>
      <c r="D100" s="3" t="s">
        <v>47</v>
      </c>
      <c r="E100" s="6">
        <v>4.0000000000000001E-3</v>
      </c>
    </row>
    <row r="101" spans="3:5" ht="15">
      <c r="C101" s="12"/>
      <c r="D101" s="3" t="s">
        <v>50</v>
      </c>
      <c r="E101" s="6">
        <v>1.6E-2</v>
      </c>
    </row>
    <row r="102" spans="3:5" ht="15">
      <c r="C102" s="12"/>
      <c r="D102" s="3" t="s">
        <v>34</v>
      </c>
      <c r="E102" s="6">
        <v>2E-3</v>
      </c>
    </row>
    <row r="103" spans="3:5" ht="15">
      <c r="C103" s="20"/>
      <c r="D103" s="21" t="s">
        <v>7</v>
      </c>
      <c r="E103" s="27">
        <v>0.25</v>
      </c>
    </row>
    <row r="104" spans="3:5" ht="15.75" thickBot="1">
      <c r="C104" s="13"/>
      <c r="D104" s="14"/>
      <c r="E104" s="15"/>
    </row>
    <row r="105" spans="3:5" ht="45">
      <c r="C105" s="79" t="s">
        <v>250</v>
      </c>
      <c r="D105" s="9" t="s">
        <v>191</v>
      </c>
      <c r="E105" s="10">
        <v>6.8000000000000005E-2</v>
      </c>
    </row>
    <row r="106" spans="3:5" ht="15">
      <c r="C106" s="26"/>
      <c r="D106" s="3" t="s">
        <v>15</v>
      </c>
      <c r="E106" s="6">
        <v>0.1</v>
      </c>
    </row>
    <row r="107" spans="3:5" ht="15">
      <c r="C107" s="26" t="s">
        <v>251</v>
      </c>
      <c r="D107" s="3" t="s">
        <v>14</v>
      </c>
      <c r="E107" s="6">
        <v>6.4000000000000001E-2</v>
      </c>
    </row>
    <row r="108" spans="3:5" ht="15">
      <c r="C108" s="26"/>
      <c r="D108" s="3" t="s">
        <v>17</v>
      </c>
      <c r="E108" s="6">
        <v>3.6999999999999998E-2</v>
      </c>
    </row>
    <row r="109" spans="3:5" ht="15">
      <c r="C109" s="26"/>
      <c r="D109" s="3" t="s">
        <v>16</v>
      </c>
      <c r="E109" s="6">
        <v>8.9999999999999993E-3</v>
      </c>
    </row>
    <row r="110" spans="3:5" ht="15">
      <c r="C110" s="12"/>
      <c r="D110" s="3" t="s">
        <v>47</v>
      </c>
      <c r="E110" s="6">
        <v>8.0000000000000002E-3</v>
      </c>
    </row>
    <row r="111" spans="3:5" ht="15">
      <c r="C111" s="12"/>
      <c r="D111" s="3" t="s">
        <v>5</v>
      </c>
      <c r="E111" s="6">
        <v>1.4999999999999999E-2</v>
      </c>
    </row>
    <row r="112" spans="3:5" ht="15">
      <c r="C112" s="12"/>
      <c r="D112" s="3"/>
      <c r="E112" s="6"/>
    </row>
    <row r="113" spans="3:5" ht="15.75" thickBot="1">
      <c r="C113" s="13"/>
      <c r="D113" s="14"/>
      <c r="E113" s="15"/>
    </row>
    <row r="114" spans="3:5" ht="15">
      <c r="C114" s="25" t="s">
        <v>51</v>
      </c>
      <c r="D114" s="9" t="s">
        <v>46</v>
      </c>
      <c r="E114" s="10">
        <v>3.3000000000000002E-2</v>
      </c>
    </row>
    <row r="115" spans="3:5" ht="15">
      <c r="C115" s="26" t="s">
        <v>52</v>
      </c>
      <c r="D115" s="3" t="s">
        <v>14</v>
      </c>
      <c r="E115" s="6">
        <v>0.184</v>
      </c>
    </row>
    <row r="116" spans="3:5" ht="15">
      <c r="C116" s="26" t="s">
        <v>246</v>
      </c>
      <c r="D116" s="3" t="s">
        <v>53</v>
      </c>
      <c r="E116" s="6">
        <v>0.02</v>
      </c>
    </row>
    <row r="117" spans="3:5" ht="15">
      <c r="C117" s="26"/>
      <c r="D117" s="3" t="s">
        <v>17</v>
      </c>
      <c r="E117" s="6">
        <v>0.02</v>
      </c>
    </row>
    <row r="118" spans="3:5" ht="15">
      <c r="C118" s="26"/>
      <c r="D118" s="3" t="s">
        <v>27</v>
      </c>
      <c r="E118" s="6">
        <v>2.7E-2</v>
      </c>
    </row>
    <row r="119" spans="3:5" ht="15">
      <c r="C119" s="26"/>
      <c r="D119" s="3" t="s">
        <v>16</v>
      </c>
      <c r="E119" s="6">
        <v>0.01</v>
      </c>
    </row>
    <row r="120" spans="3:5" ht="15">
      <c r="C120" s="12"/>
      <c r="D120" s="3" t="s">
        <v>47</v>
      </c>
      <c r="E120" s="6">
        <v>4.0000000000000001E-3</v>
      </c>
    </row>
    <row r="121" spans="3:5" ht="15">
      <c r="C121" s="12"/>
      <c r="D121" s="3" t="s">
        <v>34</v>
      </c>
      <c r="E121" s="6">
        <v>4.0000000000000001E-3</v>
      </c>
    </row>
    <row r="122" spans="3:5" ht="15">
      <c r="C122" s="20"/>
      <c r="D122" s="21" t="s">
        <v>5</v>
      </c>
      <c r="E122" s="22">
        <v>1.4999999999999999E-2</v>
      </c>
    </row>
    <row r="123" spans="3:5" ht="15.75" thickBot="1">
      <c r="C123" s="13"/>
      <c r="D123" s="14"/>
      <c r="E123" s="15"/>
    </row>
    <row r="124" spans="3:5" ht="15">
      <c r="C124" s="25" t="s">
        <v>54</v>
      </c>
      <c r="D124" s="9" t="s">
        <v>46</v>
      </c>
      <c r="E124" s="10">
        <v>3.3000000000000002E-2</v>
      </c>
    </row>
    <row r="125" spans="3:5" ht="15">
      <c r="C125" s="26" t="s">
        <v>246</v>
      </c>
      <c r="D125" s="3" t="s">
        <v>18</v>
      </c>
      <c r="E125" s="6">
        <v>0.08</v>
      </c>
    </row>
    <row r="126" spans="3:5" ht="15">
      <c r="C126" s="26"/>
      <c r="D126" s="3" t="s">
        <v>15</v>
      </c>
      <c r="E126" s="6">
        <v>0.04</v>
      </c>
    </row>
    <row r="127" spans="3:5" ht="15">
      <c r="C127" s="26"/>
      <c r="D127" s="3" t="s">
        <v>14</v>
      </c>
      <c r="E127" s="6">
        <v>4.2999999999999997E-2</v>
      </c>
    </row>
    <row r="128" spans="3:5" ht="15">
      <c r="C128" s="26"/>
      <c r="D128" s="3" t="s">
        <v>28</v>
      </c>
      <c r="E128" s="6">
        <v>3.0000000000000001E-3</v>
      </c>
    </row>
    <row r="129" spans="3:5" ht="15">
      <c r="C129" s="26"/>
      <c r="D129" s="3" t="s">
        <v>16</v>
      </c>
      <c r="E129" s="6">
        <v>6.0000000000000001E-3</v>
      </c>
    </row>
    <row r="130" spans="3:5" ht="15">
      <c r="C130" s="12"/>
      <c r="D130" s="3" t="s">
        <v>17</v>
      </c>
      <c r="E130" s="6">
        <v>3.5000000000000003E-2</v>
      </c>
    </row>
    <row r="131" spans="3:5" ht="15">
      <c r="C131" s="12"/>
      <c r="D131" s="3" t="s">
        <v>47</v>
      </c>
      <c r="E131" s="6">
        <v>8.0000000000000002E-3</v>
      </c>
    </row>
    <row r="132" spans="3:5" ht="15">
      <c r="C132" s="20"/>
      <c r="D132" s="21" t="s">
        <v>11</v>
      </c>
      <c r="E132" s="22">
        <v>4.0000000000000001E-3</v>
      </c>
    </row>
    <row r="133" spans="3:5" ht="15">
      <c r="C133" s="20"/>
      <c r="D133" s="21" t="s">
        <v>5</v>
      </c>
      <c r="E133" s="22">
        <v>1.4999999999999999E-2</v>
      </c>
    </row>
    <row r="134" spans="3:5" ht="15.75" thickBot="1">
      <c r="C134" s="13"/>
      <c r="D134" s="14"/>
      <c r="E134" s="15"/>
    </row>
    <row r="135" spans="3:5" ht="15">
      <c r="C135" s="25" t="s">
        <v>55</v>
      </c>
      <c r="D135" s="9" t="s">
        <v>3</v>
      </c>
      <c r="E135" s="10">
        <v>0.15</v>
      </c>
    </row>
    <row r="136" spans="3:5" ht="15">
      <c r="C136" s="26" t="s">
        <v>151</v>
      </c>
      <c r="D136" s="3" t="s">
        <v>11</v>
      </c>
      <c r="E136" s="6">
        <v>1E-3</v>
      </c>
    </row>
    <row r="137" spans="3:5" ht="15">
      <c r="C137" s="26"/>
      <c r="D137" s="3" t="s">
        <v>34</v>
      </c>
      <c r="E137" s="6">
        <v>3.0000000000000001E-3</v>
      </c>
    </row>
    <row r="138" spans="3:5" ht="15">
      <c r="C138" s="26"/>
      <c r="D138" s="3" t="s">
        <v>56</v>
      </c>
      <c r="E138" s="6">
        <v>2.4E-2</v>
      </c>
    </row>
    <row r="139" spans="3:5" ht="15.75" thickBot="1">
      <c r="C139" s="46"/>
      <c r="D139" s="14"/>
      <c r="E139" s="15"/>
    </row>
    <row r="140" spans="3:5" ht="15">
      <c r="C140" s="47" t="s">
        <v>149</v>
      </c>
      <c r="D140" s="19" t="s">
        <v>3</v>
      </c>
      <c r="E140" s="48">
        <v>0.15</v>
      </c>
    </row>
    <row r="141" spans="3:5" ht="15">
      <c r="C141" s="29" t="s">
        <v>150</v>
      </c>
      <c r="D141" s="21" t="s">
        <v>34</v>
      </c>
      <c r="E141" s="22">
        <v>3.0000000000000001E-3</v>
      </c>
    </row>
    <row r="142" spans="3:5" ht="15">
      <c r="C142" s="29"/>
      <c r="D142" s="21" t="s">
        <v>133</v>
      </c>
      <c r="E142" s="22">
        <v>2.4E-2</v>
      </c>
    </row>
    <row r="143" spans="3:5" ht="15.75" thickBot="1">
      <c r="C143" s="13"/>
      <c r="D143" s="14"/>
      <c r="E143" s="15"/>
    </row>
    <row r="144" spans="3:5" ht="15">
      <c r="C144" s="25" t="s">
        <v>58</v>
      </c>
      <c r="D144" s="9" t="s">
        <v>46</v>
      </c>
      <c r="E144" s="10">
        <v>3.3000000000000002E-2</v>
      </c>
    </row>
    <row r="145" spans="3:5" ht="15">
      <c r="C145" s="26"/>
      <c r="D145" s="3" t="s">
        <v>15</v>
      </c>
      <c r="E145" s="6">
        <v>0.1</v>
      </c>
    </row>
    <row r="146" spans="3:5" ht="15">
      <c r="C146" s="26"/>
      <c r="D146" s="3" t="s">
        <v>14</v>
      </c>
      <c r="E146" s="6">
        <v>6.4000000000000001E-2</v>
      </c>
    </row>
    <row r="147" spans="3:5" ht="15">
      <c r="C147" s="26"/>
      <c r="D147" s="3" t="s">
        <v>17</v>
      </c>
      <c r="E147" s="6">
        <v>2.8000000000000001E-2</v>
      </c>
    </row>
    <row r="148" spans="3:5" ht="15">
      <c r="C148" s="26"/>
      <c r="D148" s="3" t="s">
        <v>16</v>
      </c>
      <c r="E148" s="6">
        <v>1.9E-2</v>
      </c>
    </row>
    <row r="149" spans="3:5" ht="15">
      <c r="C149" s="26"/>
      <c r="D149" s="3" t="s">
        <v>47</v>
      </c>
      <c r="E149" s="6">
        <v>4.0000000000000001E-3</v>
      </c>
    </row>
    <row r="150" spans="3:5" ht="15">
      <c r="C150" s="26"/>
      <c r="D150" s="3" t="s">
        <v>34</v>
      </c>
      <c r="E150" s="6">
        <v>4.0000000000000001E-3</v>
      </c>
    </row>
    <row r="151" spans="3:5" ht="15">
      <c r="C151" s="26"/>
      <c r="D151" s="3" t="s">
        <v>28</v>
      </c>
      <c r="E151" s="6">
        <v>2E-3</v>
      </c>
    </row>
    <row r="152" spans="3:5" ht="15">
      <c r="C152" s="26"/>
      <c r="D152" s="3" t="s">
        <v>5</v>
      </c>
      <c r="E152" s="6">
        <v>1.4999999999999999E-2</v>
      </c>
    </row>
    <row r="153" spans="3:5" ht="15.75" thickBot="1">
      <c r="C153" s="13"/>
      <c r="D153" s="14"/>
      <c r="E153" s="15"/>
    </row>
    <row r="154" spans="3:5" ht="15">
      <c r="C154" s="47" t="s">
        <v>178</v>
      </c>
      <c r="D154" s="19" t="s">
        <v>3</v>
      </c>
      <c r="E154" s="48">
        <v>0.15</v>
      </c>
    </row>
    <row r="155" spans="3:5" ht="15">
      <c r="C155" s="29" t="s">
        <v>179</v>
      </c>
      <c r="D155" s="21" t="s">
        <v>34</v>
      </c>
      <c r="E155" s="22">
        <v>5.0000000000000001E-3</v>
      </c>
    </row>
    <row r="156" spans="3:5" ht="15">
      <c r="C156" s="29"/>
      <c r="D156" s="21" t="s">
        <v>160</v>
      </c>
      <c r="E156" s="22">
        <v>0.04</v>
      </c>
    </row>
    <row r="157" spans="3:5" ht="15.75" thickBot="1">
      <c r="C157" s="13"/>
      <c r="D157" s="14"/>
      <c r="E157" s="15"/>
    </row>
    <row r="158" spans="3:5" ht="15">
      <c r="C158" s="57"/>
      <c r="D158" s="58"/>
      <c r="E158" s="59"/>
    </row>
    <row r="159" spans="3:5" ht="15.75" thickBot="1">
      <c r="C159" s="57"/>
      <c r="D159" s="58"/>
      <c r="E159" s="59"/>
    </row>
    <row r="160" spans="3:5" ht="15">
      <c r="C160" s="25" t="s">
        <v>247</v>
      </c>
      <c r="D160" s="9" t="s">
        <v>159</v>
      </c>
      <c r="E160" s="10">
        <v>3.3000000000000002E-2</v>
      </c>
    </row>
    <row r="161" spans="3:5" ht="15">
      <c r="C161" s="26"/>
      <c r="D161" s="3" t="s">
        <v>14</v>
      </c>
      <c r="E161" s="6">
        <v>0.2</v>
      </c>
    </row>
    <row r="162" spans="3:5" ht="15">
      <c r="C162" s="26" t="s">
        <v>245</v>
      </c>
      <c r="D162" s="3" t="s">
        <v>160</v>
      </c>
      <c r="E162" s="6">
        <v>1.6E-2</v>
      </c>
    </row>
    <row r="163" spans="3:5" ht="15">
      <c r="C163" s="26"/>
      <c r="D163" s="3" t="s">
        <v>17</v>
      </c>
      <c r="E163" s="6">
        <v>0.02</v>
      </c>
    </row>
    <row r="164" spans="3:5" ht="15">
      <c r="C164" s="12"/>
      <c r="D164" s="3" t="s">
        <v>16</v>
      </c>
      <c r="E164" s="6">
        <v>0.01</v>
      </c>
    </row>
    <row r="165" spans="3:5" ht="15">
      <c r="C165" s="20"/>
      <c r="D165" s="21" t="s">
        <v>47</v>
      </c>
      <c r="E165" s="22">
        <v>4.0000000000000001E-3</v>
      </c>
    </row>
    <row r="166" spans="3:5" ht="15.75" thickBot="1">
      <c r="C166" s="13"/>
      <c r="D166" s="14"/>
      <c r="E166" s="15"/>
    </row>
    <row r="167" spans="3:5" ht="15">
      <c r="C167" s="23"/>
      <c r="D167" s="23"/>
      <c r="E167" s="24"/>
    </row>
    <row r="169" spans="3:5">
      <c r="C169" s="160" t="s">
        <v>57</v>
      </c>
      <c r="D169" s="160"/>
      <c r="E169" s="160"/>
    </row>
    <row r="170" spans="3:5">
      <c r="C170" s="163"/>
      <c r="D170" s="163"/>
      <c r="E170" s="163"/>
    </row>
    <row r="171" spans="3:5" ht="15">
      <c r="C171" s="3"/>
      <c r="D171" s="3"/>
      <c r="E171" s="6"/>
    </row>
    <row r="172" spans="3:5" ht="18">
      <c r="C172" s="5" t="s">
        <v>30</v>
      </c>
      <c r="D172" s="4" t="s">
        <v>32</v>
      </c>
      <c r="E172" s="5" t="s">
        <v>31</v>
      </c>
    </row>
    <row r="173" spans="3:5" ht="13.5" thickBot="1">
      <c r="C173" s="7"/>
      <c r="D173" s="7"/>
      <c r="E173" s="7"/>
    </row>
    <row r="174" spans="3:5" ht="15">
      <c r="C174" s="25" t="s">
        <v>59</v>
      </c>
      <c r="D174" s="9" t="s">
        <v>46</v>
      </c>
      <c r="E174" s="10">
        <v>0.08</v>
      </c>
    </row>
    <row r="175" spans="3:5" ht="15">
      <c r="C175" s="26" t="s">
        <v>60</v>
      </c>
      <c r="D175" s="3" t="s">
        <v>17</v>
      </c>
      <c r="E175" s="6">
        <v>6.0000000000000001E-3</v>
      </c>
    </row>
    <row r="176" spans="3:5" ht="15">
      <c r="C176" s="26"/>
      <c r="D176" s="3" t="s">
        <v>28</v>
      </c>
      <c r="E176" s="6">
        <v>2E-3</v>
      </c>
    </row>
    <row r="177" spans="3:5" ht="15">
      <c r="C177" s="12"/>
      <c r="D177" s="3" t="s">
        <v>50</v>
      </c>
      <c r="E177" s="6">
        <v>5.0000000000000001E-3</v>
      </c>
    </row>
    <row r="178" spans="3:5" ht="15">
      <c r="C178" s="12"/>
      <c r="D178" s="3" t="s">
        <v>34</v>
      </c>
      <c r="E178" s="6">
        <v>5.0000000000000001E-3</v>
      </c>
    </row>
    <row r="179" spans="3:5" ht="15.75" thickBot="1">
      <c r="C179" s="13"/>
      <c r="D179" s="14"/>
      <c r="E179" s="15"/>
    </row>
    <row r="180" spans="3:5" ht="15">
      <c r="C180" s="25" t="s">
        <v>271</v>
      </c>
      <c r="D180" s="9" t="s">
        <v>61</v>
      </c>
      <c r="E180" s="10">
        <v>0.122</v>
      </c>
    </row>
    <row r="181" spans="3:5" ht="15">
      <c r="C181" s="26">
        <v>150</v>
      </c>
      <c r="D181" s="3" t="s">
        <v>17</v>
      </c>
      <c r="E181" s="6">
        <v>3.6999999999999998E-2</v>
      </c>
    </row>
    <row r="182" spans="3:5" ht="15">
      <c r="C182" s="26"/>
      <c r="D182" s="3" t="s">
        <v>16</v>
      </c>
      <c r="E182" s="6">
        <v>1.7999999999999999E-2</v>
      </c>
    </row>
    <row r="183" spans="3:5" ht="15.75" thickBot="1">
      <c r="C183" s="13"/>
      <c r="D183" s="14"/>
      <c r="E183" s="15"/>
    </row>
    <row r="184" spans="3:5" ht="15">
      <c r="C184" s="25" t="s">
        <v>62</v>
      </c>
      <c r="D184" s="9" t="s">
        <v>46</v>
      </c>
      <c r="E184" s="10">
        <v>0.106</v>
      </c>
    </row>
    <row r="185" spans="3:5" ht="15">
      <c r="C185" s="26"/>
      <c r="D185" s="3" t="s">
        <v>9</v>
      </c>
      <c r="E185" s="6">
        <v>1.7999999999999999E-2</v>
      </c>
    </row>
    <row r="186" spans="3:5" ht="15">
      <c r="C186" s="26"/>
      <c r="D186" s="3" t="s">
        <v>47</v>
      </c>
      <c r="E186" s="6">
        <v>5.0000000000000001E-3</v>
      </c>
    </row>
    <row r="187" spans="3:5" ht="15.75" thickBot="1">
      <c r="C187" s="13"/>
      <c r="D187" s="14"/>
      <c r="E187" s="15"/>
    </row>
    <row r="188" spans="3:5" ht="15">
      <c r="C188" s="57" t="s">
        <v>157</v>
      </c>
      <c r="D188" s="58" t="s">
        <v>46</v>
      </c>
      <c r="E188" s="59">
        <v>0.106</v>
      </c>
    </row>
    <row r="189" spans="3:5" ht="15">
      <c r="C189" s="57"/>
      <c r="D189" s="58" t="s">
        <v>21</v>
      </c>
      <c r="E189" s="59">
        <v>1.4999999999999999E-2</v>
      </c>
    </row>
    <row r="190" spans="3:5" ht="15">
      <c r="C190" s="57"/>
      <c r="D190" s="58" t="s">
        <v>186</v>
      </c>
      <c r="E190" s="59">
        <v>5.0000000000000001E-3</v>
      </c>
    </row>
    <row r="191" spans="3:5" ht="15">
      <c r="C191" s="57"/>
      <c r="D191" s="58"/>
      <c r="E191" s="59"/>
    </row>
    <row r="192" spans="3:5" ht="15.75" thickBot="1">
      <c r="C192" s="57"/>
      <c r="D192" s="58"/>
      <c r="E192" s="59"/>
    </row>
    <row r="193" spans="3:5" ht="15">
      <c r="C193" s="25" t="s">
        <v>63</v>
      </c>
      <c r="D193" s="9" t="s">
        <v>61</v>
      </c>
      <c r="E193" s="10">
        <v>0.1</v>
      </c>
    </row>
    <row r="194" spans="3:5" ht="15">
      <c r="C194" s="26"/>
      <c r="D194" s="3" t="s">
        <v>21</v>
      </c>
      <c r="E194" s="6">
        <v>1.4999999999999999E-2</v>
      </c>
    </row>
    <row r="195" spans="3:5" ht="15">
      <c r="C195" s="26"/>
      <c r="D195" s="3" t="s">
        <v>3</v>
      </c>
      <c r="E195" s="6">
        <v>0.02</v>
      </c>
    </row>
    <row r="196" spans="3:5" ht="15">
      <c r="C196" s="26"/>
      <c r="D196" s="3" t="s">
        <v>7</v>
      </c>
      <c r="E196" s="28" t="s">
        <v>65</v>
      </c>
    </row>
    <row r="197" spans="3:5" ht="15">
      <c r="C197" s="26"/>
      <c r="D197" s="3" t="s">
        <v>47</v>
      </c>
      <c r="E197" s="6">
        <v>1E-3</v>
      </c>
    </row>
    <row r="198" spans="3:5" ht="15.75" thickBot="1">
      <c r="C198" s="13"/>
      <c r="D198" s="14"/>
      <c r="E198" s="15"/>
    </row>
    <row r="199" spans="3:5" ht="15">
      <c r="C199" s="25" t="s">
        <v>241</v>
      </c>
      <c r="D199" s="9" t="s">
        <v>14</v>
      </c>
      <c r="E199" s="10">
        <v>0.24</v>
      </c>
    </row>
    <row r="200" spans="3:5" ht="15">
      <c r="C200" s="26" t="s">
        <v>242</v>
      </c>
      <c r="D200" s="3" t="s">
        <v>46</v>
      </c>
      <c r="E200" s="6">
        <v>0.115</v>
      </c>
    </row>
    <row r="201" spans="3:5" ht="15">
      <c r="C201" s="26"/>
      <c r="D201" s="3" t="s">
        <v>47</v>
      </c>
      <c r="E201" s="6">
        <v>5.0000000000000001E-3</v>
      </c>
    </row>
    <row r="202" spans="3:5" ht="15">
      <c r="C202" s="26"/>
      <c r="D202" s="3" t="s">
        <v>5</v>
      </c>
      <c r="E202" s="6">
        <v>5.0000000000000001E-3</v>
      </c>
    </row>
    <row r="203" spans="3:5" ht="15">
      <c r="C203" s="26"/>
      <c r="D203" s="3" t="s">
        <v>15</v>
      </c>
      <c r="E203" s="6">
        <v>0.05</v>
      </c>
    </row>
    <row r="204" spans="3:5" ht="15">
      <c r="C204" s="29"/>
      <c r="D204" s="21" t="s">
        <v>16</v>
      </c>
      <c r="E204" s="22">
        <v>1.2E-2</v>
      </c>
    </row>
    <row r="205" spans="3:5" ht="15.75" thickBot="1">
      <c r="C205" s="13"/>
      <c r="D205" s="14"/>
      <c r="E205" s="15"/>
    </row>
    <row r="206" spans="3:5" ht="15">
      <c r="C206" s="25" t="s">
        <v>67</v>
      </c>
      <c r="D206" s="9" t="s">
        <v>46</v>
      </c>
      <c r="E206" s="10">
        <v>0.08</v>
      </c>
    </row>
    <row r="207" spans="3:5" ht="15">
      <c r="C207" s="26"/>
      <c r="D207" s="3" t="s">
        <v>9</v>
      </c>
      <c r="E207" s="6">
        <v>6.8000000000000005E-2</v>
      </c>
    </row>
    <row r="208" spans="3:5" ht="15">
      <c r="C208" s="26"/>
      <c r="D208" s="3" t="s">
        <v>34</v>
      </c>
      <c r="E208" s="6">
        <v>0</v>
      </c>
    </row>
    <row r="209" spans="3:5" ht="15">
      <c r="C209" s="26"/>
      <c r="D209" s="3" t="s">
        <v>47</v>
      </c>
      <c r="E209" s="6">
        <v>5.0000000000000001E-3</v>
      </c>
    </row>
    <row r="210" spans="3:5" ht="15">
      <c r="C210" s="26"/>
      <c r="D210" s="3" t="s">
        <v>16</v>
      </c>
      <c r="E210" s="6">
        <v>1.2E-2</v>
      </c>
    </row>
    <row r="211" spans="3:5" ht="15">
      <c r="C211" s="26"/>
      <c r="D211" s="3" t="s">
        <v>17</v>
      </c>
      <c r="E211" s="6">
        <v>1.9E-2</v>
      </c>
    </row>
    <row r="212" spans="3:5" ht="15">
      <c r="C212" s="26"/>
      <c r="D212" s="3" t="s">
        <v>28</v>
      </c>
      <c r="E212" s="6">
        <v>2E-3</v>
      </c>
    </row>
    <row r="213" spans="3:5" ht="15.75" thickBot="1">
      <c r="C213" s="13"/>
      <c r="D213" s="14"/>
      <c r="E213" s="15"/>
    </row>
    <row r="214" spans="3:5" ht="15">
      <c r="C214" s="25" t="s">
        <v>68</v>
      </c>
      <c r="D214" s="9" t="s">
        <v>69</v>
      </c>
      <c r="E214" s="10">
        <v>0.16</v>
      </c>
    </row>
    <row r="215" spans="3:5" ht="15">
      <c r="C215" s="26"/>
      <c r="D215" s="3" t="s">
        <v>16</v>
      </c>
      <c r="E215" s="6">
        <v>4.0000000000000001E-3</v>
      </c>
    </row>
    <row r="216" spans="3:5" ht="15.75" thickBot="1">
      <c r="C216" s="13"/>
      <c r="D216" s="14"/>
      <c r="E216" s="15"/>
    </row>
    <row r="217" spans="3:5" ht="15">
      <c r="C217" s="25" t="s">
        <v>1</v>
      </c>
      <c r="D217" s="9" t="s">
        <v>1</v>
      </c>
      <c r="E217" s="10">
        <v>7.0000000000000007E-2</v>
      </c>
    </row>
    <row r="218" spans="3:5" ht="15.75" thickBot="1">
      <c r="C218" s="13"/>
      <c r="D218" s="14"/>
      <c r="E218" s="15"/>
    </row>
    <row r="219" spans="3:5" ht="15">
      <c r="C219" s="25" t="s">
        <v>70</v>
      </c>
      <c r="D219" s="9" t="s">
        <v>46</v>
      </c>
      <c r="E219" s="10">
        <v>8.8999999999999996E-2</v>
      </c>
    </row>
    <row r="220" spans="3:5" ht="15">
      <c r="C220" s="26"/>
      <c r="D220" s="3" t="s">
        <v>14</v>
      </c>
      <c r="E220" s="6">
        <v>0.27700000000000002</v>
      </c>
    </row>
    <row r="221" spans="3:5" ht="15">
      <c r="C221" s="26"/>
      <c r="D221" s="3" t="s">
        <v>16</v>
      </c>
      <c r="E221" s="6">
        <v>0.02</v>
      </c>
    </row>
    <row r="222" spans="3:5" ht="15">
      <c r="C222" s="26"/>
      <c r="D222" s="3" t="s">
        <v>47</v>
      </c>
      <c r="E222" s="6">
        <v>8.0000000000000002E-3</v>
      </c>
    </row>
    <row r="223" spans="3:5" ht="15">
      <c r="C223" s="26"/>
      <c r="D223" s="3" t="s">
        <v>28</v>
      </c>
      <c r="E223" s="6">
        <v>4.0000000000000001E-3</v>
      </c>
    </row>
    <row r="224" spans="3:5" ht="15.75" thickBot="1">
      <c r="C224" s="13"/>
      <c r="D224" s="14"/>
      <c r="E224" s="15"/>
    </row>
    <row r="225" spans="3:5" ht="15">
      <c r="C225" s="25" t="s">
        <v>193</v>
      </c>
      <c r="D225" s="9" t="s">
        <v>159</v>
      </c>
      <c r="E225" s="10">
        <v>0.115</v>
      </c>
    </row>
    <row r="226" spans="3:5" ht="15">
      <c r="C226" s="26" t="s">
        <v>194</v>
      </c>
      <c r="D226" s="3" t="s">
        <v>3</v>
      </c>
      <c r="E226" s="6">
        <v>0.03</v>
      </c>
    </row>
    <row r="227" spans="3:5" ht="15">
      <c r="C227" s="26"/>
      <c r="D227" s="3" t="s">
        <v>56</v>
      </c>
      <c r="E227" s="6">
        <v>7.0000000000000007E-2</v>
      </c>
    </row>
    <row r="228" spans="3:5" ht="15">
      <c r="C228" s="26"/>
      <c r="D228" s="3" t="s">
        <v>5</v>
      </c>
      <c r="E228" s="28">
        <v>5.0000000000000001E-3</v>
      </c>
    </row>
    <row r="229" spans="3:5" ht="15.75" thickBot="1">
      <c r="C229" s="29"/>
      <c r="D229" s="14" t="s">
        <v>34</v>
      </c>
      <c r="E229" s="15">
        <v>5.0000000000000001E-3</v>
      </c>
    </row>
    <row r="230" spans="3:5" ht="15">
      <c r="C230" s="29"/>
      <c r="D230" s="21" t="s">
        <v>7</v>
      </c>
      <c r="E230" s="27">
        <v>0.25</v>
      </c>
    </row>
    <row r="231" spans="3:5" ht="15.75" thickBot="1">
      <c r="C231" s="13"/>
    </row>
    <row r="232" spans="3:5" ht="15">
      <c r="C232" s="25" t="s">
        <v>71</v>
      </c>
      <c r="D232" s="9" t="s">
        <v>46</v>
      </c>
      <c r="E232" s="10">
        <v>0.11</v>
      </c>
    </row>
    <row r="233" spans="3:5" ht="15">
      <c r="C233" s="26"/>
      <c r="D233" s="3" t="s">
        <v>17</v>
      </c>
      <c r="E233" s="6">
        <v>5.0000000000000001E-3</v>
      </c>
    </row>
    <row r="234" spans="3:5" ht="15">
      <c r="C234" s="26"/>
      <c r="D234" s="3" t="s">
        <v>16</v>
      </c>
      <c r="E234" s="6">
        <v>8.0000000000000002E-3</v>
      </c>
    </row>
    <row r="235" spans="3:5" ht="15.75" thickBot="1">
      <c r="C235" s="13"/>
      <c r="D235" s="14"/>
      <c r="E235" s="15"/>
    </row>
    <row r="236" spans="3:5" ht="15">
      <c r="C236" s="44" t="s">
        <v>148</v>
      </c>
      <c r="D236" s="9" t="s">
        <v>46</v>
      </c>
      <c r="E236" s="10">
        <v>0.11</v>
      </c>
    </row>
    <row r="237" spans="3:5" ht="15">
      <c r="C237" s="45"/>
      <c r="D237" s="3" t="s">
        <v>17</v>
      </c>
      <c r="E237" s="6">
        <v>5.0000000000000001E-3</v>
      </c>
    </row>
    <row r="238" spans="3:5" ht="15.75" thickBot="1">
      <c r="C238" s="45"/>
      <c r="D238" s="3" t="s">
        <v>16</v>
      </c>
      <c r="E238" s="6">
        <v>8.0000000000000002E-3</v>
      </c>
    </row>
    <row r="239" spans="3:5" ht="15">
      <c r="C239" s="45"/>
      <c r="D239" s="9" t="s">
        <v>80</v>
      </c>
      <c r="E239" s="10">
        <v>7.0999999999999994E-2</v>
      </c>
    </row>
    <row r="240" spans="3:5" ht="15">
      <c r="C240" s="45"/>
      <c r="D240" s="3" t="s">
        <v>34</v>
      </c>
      <c r="E240" s="6">
        <v>5.0000000000000001E-3</v>
      </c>
    </row>
    <row r="241" spans="3:5" ht="15.75" thickBot="1">
      <c r="C241" s="45"/>
      <c r="D241" s="23"/>
      <c r="E241" s="24"/>
    </row>
    <row r="242" spans="3:5" ht="15">
      <c r="C242" s="25" t="s">
        <v>70</v>
      </c>
      <c r="D242" s="9" t="s">
        <v>46</v>
      </c>
      <c r="E242" s="10">
        <v>0.123</v>
      </c>
    </row>
    <row r="243" spans="3:5" ht="15">
      <c r="C243" s="26" t="s">
        <v>243</v>
      </c>
      <c r="D243" s="3" t="s">
        <v>14</v>
      </c>
      <c r="E243" s="6">
        <v>0.223</v>
      </c>
    </row>
    <row r="244" spans="3:5" ht="15">
      <c r="C244" s="26"/>
      <c r="D244" s="3" t="s">
        <v>16</v>
      </c>
      <c r="E244" s="6">
        <v>0.02</v>
      </c>
    </row>
    <row r="245" spans="3:5" ht="15">
      <c r="C245" s="26"/>
      <c r="D245" s="3" t="s">
        <v>47</v>
      </c>
      <c r="E245" s="6">
        <v>8.0000000000000002E-3</v>
      </c>
    </row>
    <row r="246" spans="3:5" ht="15">
      <c r="C246" s="26"/>
      <c r="D246" s="3" t="s">
        <v>28</v>
      </c>
      <c r="E246" s="6">
        <v>4.0000000000000001E-3</v>
      </c>
    </row>
    <row r="247" spans="3:5" ht="15.75" thickBot="1">
      <c r="C247" s="13"/>
      <c r="D247" s="14"/>
      <c r="E247" s="15"/>
    </row>
    <row r="248" spans="3:5" ht="15">
      <c r="C248" s="37" t="s">
        <v>139</v>
      </c>
      <c r="D248" s="60" t="s">
        <v>56</v>
      </c>
      <c r="E248" s="61">
        <v>5.1999999999999998E-2</v>
      </c>
    </row>
    <row r="249" spans="3:5" ht="15">
      <c r="C249" s="51"/>
      <c r="D249" s="49" t="s">
        <v>34</v>
      </c>
      <c r="E249" s="50">
        <v>5.0000000000000001E-3</v>
      </c>
    </row>
    <row r="250" spans="3:5" ht="15">
      <c r="C250" s="51"/>
      <c r="D250" s="49" t="s">
        <v>46</v>
      </c>
      <c r="E250" s="50">
        <v>0.11</v>
      </c>
    </row>
    <row r="251" spans="3:5" ht="15">
      <c r="C251" s="51"/>
      <c r="D251" s="49" t="s">
        <v>17</v>
      </c>
      <c r="E251" s="50">
        <v>5.0000000000000001E-3</v>
      </c>
    </row>
    <row r="252" spans="3:5" ht="15">
      <c r="C252" s="51"/>
      <c r="D252" s="49" t="s">
        <v>16</v>
      </c>
      <c r="E252" s="50">
        <v>8.0000000000000002E-3</v>
      </c>
    </row>
    <row r="253" spans="3:5" ht="15.75" thickBot="1">
      <c r="C253" s="52"/>
      <c r="D253" s="53"/>
      <c r="E253" s="54"/>
    </row>
    <row r="254" spans="3:5" ht="15">
      <c r="C254" s="44" t="s">
        <v>177</v>
      </c>
      <c r="D254" s="9" t="s">
        <v>46</v>
      </c>
      <c r="E254" s="10">
        <v>0.11</v>
      </c>
    </row>
    <row r="255" spans="3:5" ht="15">
      <c r="C255" s="45"/>
      <c r="D255" s="3" t="s">
        <v>3</v>
      </c>
      <c r="E255" s="6">
        <v>0.03</v>
      </c>
    </row>
    <row r="256" spans="3:5" ht="15.75" thickBot="1">
      <c r="C256" s="45"/>
      <c r="D256" s="3" t="s">
        <v>50</v>
      </c>
      <c r="E256" s="6">
        <v>5.0000000000000001E-3</v>
      </c>
    </row>
    <row r="257" spans="3:5" ht="15">
      <c r="C257" s="45"/>
      <c r="D257" s="9" t="s">
        <v>176</v>
      </c>
      <c r="E257" s="10">
        <v>0.02</v>
      </c>
    </row>
    <row r="258" spans="3:5" ht="15">
      <c r="C258" s="45"/>
      <c r="D258" s="3" t="s">
        <v>34</v>
      </c>
      <c r="E258" s="6">
        <v>5.0000000000000001E-3</v>
      </c>
    </row>
    <row r="259" spans="3:5" ht="15.75" thickBot="1">
      <c r="C259" s="45"/>
      <c r="D259" s="23"/>
      <c r="E259" s="24"/>
    </row>
    <row r="260" spans="3:5" ht="15">
      <c r="C260" s="25" t="s">
        <v>83</v>
      </c>
      <c r="D260" s="9" t="s">
        <v>15</v>
      </c>
      <c r="E260" s="10">
        <v>0.28499999999999998</v>
      </c>
    </row>
    <row r="261" spans="3:5" ht="15">
      <c r="C261" s="26" t="s">
        <v>154</v>
      </c>
      <c r="D261" s="3" t="s">
        <v>34</v>
      </c>
      <c r="E261" s="6">
        <v>4.0000000000000001E-3</v>
      </c>
    </row>
    <row r="262" spans="3:5" ht="15">
      <c r="C262" s="29"/>
      <c r="D262" s="21" t="s">
        <v>47</v>
      </c>
      <c r="E262" s="22">
        <v>3.0000000000000001E-3</v>
      </c>
    </row>
    <row r="263" spans="3:5" ht="15">
      <c r="C263" s="29"/>
      <c r="D263" s="21" t="s">
        <v>28</v>
      </c>
      <c r="E263" s="22">
        <v>5.0000000000000001E-3</v>
      </c>
    </row>
    <row r="264" spans="3:5" ht="15">
      <c r="C264" s="29"/>
      <c r="D264" s="21" t="s">
        <v>17</v>
      </c>
      <c r="E264" s="22">
        <v>5.0000000000000001E-3</v>
      </c>
    </row>
    <row r="265" spans="3:5" ht="15">
      <c r="C265" s="29"/>
      <c r="D265" s="21" t="s">
        <v>16</v>
      </c>
      <c r="E265" s="22">
        <v>0.01</v>
      </c>
    </row>
    <row r="266" spans="3:5" ht="15">
      <c r="C266" s="29"/>
      <c r="D266" s="21" t="s">
        <v>29</v>
      </c>
      <c r="E266" s="30">
        <v>2.0000000000000002E-5</v>
      </c>
    </row>
    <row r="267" spans="3:5" ht="15">
      <c r="C267" s="29"/>
      <c r="D267" s="21" t="s">
        <v>50</v>
      </c>
      <c r="E267" s="22">
        <v>2E-3</v>
      </c>
    </row>
    <row r="268" spans="3:5" ht="15">
      <c r="C268" s="29"/>
      <c r="D268" s="21" t="s">
        <v>11</v>
      </c>
      <c r="E268" s="22">
        <v>6.0000000000000001E-3</v>
      </c>
    </row>
    <row r="269" spans="3:5" ht="15">
      <c r="C269" s="29"/>
      <c r="D269" s="21" t="s">
        <v>17</v>
      </c>
      <c r="E269" s="22">
        <v>5.0000000000000001E-3</v>
      </c>
    </row>
    <row r="270" spans="3:5" ht="15">
      <c r="C270" s="29"/>
      <c r="D270" s="21" t="s">
        <v>16</v>
      </c>
      <c r="E270" s="22">
        <v>8.0000000000000002E-3</v>
      </c>
    </row>
    <row r="271" spans="3:5" ht="15">
      <c r="C271" s="29"/>
      <c r="D271" s="21" t="s">
        <v>46</v>
      </c>
      <c r="E271" s="22">
        <v>0.115</v>
      </c>
    </row>
    <row r="272" spans="3:5" ht="15.75" thickBot="1">
      <c r="C272" s="13"/>
      <c r="D272" s="14"/>
      <c r="E272" s="15"/>
    </row>
    <row r="273" spans="3:5" ht="15">
      <c r="C273" s="25" t="s">
        <v>83</v>
      </c>
      <c r="D273" s="9" t="s">
        <v>15</v>
      </c>
      <c r="E273" s="10">
        <v>0.28499999999999998</v>
      </c>
    </row>
    <row r="274" spans="3:5" ht="15">
      <c r="C274" s="26" t="s">
        <v>243</v>
      </c>
      <c r="D274" s="3" t="s">
        <v>34</v>
      </c>
      <c r="E274" s="6">
        <v>4.0000000000000001E-3</v>
      </c>
    </row>
    <row r="275" spans="3:5" ht="15">
      <c r="C275" s="29"/>
      <c r="D275" s="21" t="s">
        <v>47</v>
      </c>
      <c r="E275" s="22">
        <v>3.0000000000000001E-3</v>
      </c>
    </row>
    <row r="276" spans="3:5" ht="15">
      <c r="C276" s="29"/>
      <c r="D276" s="21" t="s">
        <v>28</v>
      </c>
      <c r="E276" s="22">
        <v>5.0000000000000001E-3</v>
      </c>
    </row>
    <row r="277" spans="3:5" ht="15">
      <c r="C277" s="29"/>
      <c r="D277" s="21" t="s">
        <v>17</v>
      </c>
      <c r="E277" s="22">
        <v>5.0000000000000001E-3</v>
      </c>
    </row>
    <row r="278" spans="3:5" ht="15">
      <c r="C278" s="29"/>
      <c r="D278" s="21" t="s">
        <v>16</v>
      </c>
      <c r="E278" s="22">
        <v>0.01</v>
      </c>
    </row>
    <row r="279" spans="3:5" ht="15">
      <c r="C279" s="29"/>
      <c r="D279" s="21" t="s">
        <v>29</v>
      </c>
      <c r="E279" s="30">
        <v>2.0000000000000002E-5</v>
      </c>
    </row>
    <row r="280" spans="3:5" ht="15">
      <c r="C280" s="29"/>
      <c r="D280" s="21" t="s">
        <v>50</v>
      </c>
      <c r="E280" s="22">
        <v>2E-3</v>
      </c>
    </row>
    <row r="281" spans="3:5" ht="15">
      <c r="C281" s="29"/>
      <c r="D281" s="21" t="s">
        <v>11</v>
      </c>
      <c r="E281" s="22">
        <v>6.0000000000000001E-3</v>
      </c>
    </row>
    <row r="282" spans="3:5" ht="15">
      <c r="C282" s="29"/>
      <c r="D282" s="21" t="s">
        <v>17</v>
      </c>
      <c r="E282" s="22">
        <v>5.0000000000000001E-3</v>
      </c>
    </row>
    <row r="283" spans="3:5" ht="15">
      <c r="C283" s="29"/>
      <c r="D283" s="21" t="s">
        <v>16</v>
      </c>
      <c r="E283" s="22">
        <v>8.0000000000000002E-3</v>
      </c>
    </row>
    <row r="284" spans="3:5" ht="15">
      <c r="C284" s="29"/>
      <c r="D284" s="21" t="s">
        <v>236</v>
      </c>
      <c r="E284" s="22">
        <v>0.123</v>
      </c>
    </row>
    <row r="285" spans="3:5" ht="15.75" thickBot="1">
      <c r="C285" s="13"/>
      <c r="D285" s="14"/>
      <c r="E285" s="15"/>
    </row>
    <row r="286" spans="3:5" ht="15">
      <c r="C286" s="69"/>
      <c r="D286" s="70"/>
      <c r="E286" s="71"/>
    </row>
    <row r="287" spans="3:5" ht="15.75" thickBot="1">
      <c r="C287" s="69"/>
      <c r="D287" s="70"/>
      <c r="E287" s="71"/>
    </row>
    <row r="288" spans="3:5" ht="15">
      <c r="C288" s="25" t="s">
        <v>175</v>
      </c>
      <c r="D288" s="9" t="s">
        <v>61</v>
      </c>
      <c r="E288" s="10">
        <v>0.124</v>
      </c>
    </row>
    <row r="289" spans="3:5" ht="15">
      <c r="C289" s="26"/>
      <c r="D289" s="3" t="s">
        <v>3</v>
      </c>
      <c r="E289" s="6">
        <v>1.7000000000000001E-2</v>
      </c>
    </row>
    <row r="290" spans="3:5" ht="15">
      <c r="C290" s="26"/>
      <c r="D290" s="3" t="s">
        <v>99</v>
      </c>
      <c r="E290" s="6">
        <v>3.0000000000000001E-3</v>
      </c>
    </row>
    <row r="291" spans="3:5" ht="15">
      <c r="C291" s="26"/>
      <c r="D291" s="3" t="s">
        <v>176</v>
      </c>
      <c r="E291" s="6">
        <v>1.2999999999999999E-2</v>
      </c>
    </row>
    <row r="292" spans="3:5" ht="15">
      <c r="C292" s="26"/>
      <c r="D292" s="3" t="s">
        <v>34</v>
      </c>
      <c r="E292" s="28">
        <v>3.0000000000000001E-3</v>
      </c>
    </row>
    <row r="293" spans="3:5" ht="15.75" thickBot="1">
      <c r="C293" s="13"/>
      <c r="D293" s="14"/>
      <c r="E293" s="15"/>
    </row>
    <row r="294" spans="3:5" ht="15">
      <c r="C294" s="25" t="s">
        <v>182</v>
      </c>
      <c r="D294" s="9" t="s">
        <v>183</v>
      </c>
      <c r="E294" s="10">
        <v>0.15</v>
      </c>
    </row>
    <row r="295" spans="3:5" ht="15">
      <c r="C295" s="26"/>
      <c r="D295" s="3" t="s">
        <v>3</v>
      </c>
      <c r="E295" s="6">
        <v>1.7000000000000001E-2</v>
      </c>
    </row>
    <row r="296" spans="3:5" ht="15">
      <c r="C296" s="26"/>
      <c r="D296" s="3" t="s">
        <v>99</v>
      </c>
      <c r="E296" s="6">
        <v>3.0000000000000001E-3</v>
      </c>
    </row>
    <row r="297" spans="3:5" ht="15">
      <c r="C297" s="26"/>
      <c r="D297" s="3" t="s">
        <v>176</v>
      </c>
      <c r="E297" s="6">
        <v>1.2999999999999999E-2</v>
      </c>
    </row>
    <row r="298" spans="3:5" ht="15">
      <c r="C298" s="26"/>
      <c r="D298" s="3" t="s">
        <v>34</v>
      </c>
      <c r="E298" s="28">
        <v>3.0000000000000001E-3</v>
      </c>
    </row>
    <row r="299" spans="3:5" ht="15.75" thickBot="1">
      <c r="C299" s="13"/>
      <c r="D299" s="14"/>
      <c r="E299" s="15"/>
    </row>
    <row r="300" spans="3:5" ht="12.75" customHeight="1">
      <c r="C300" s="160" t="s">
        <v>72</v>
      </c>
      <c r="D300" s="160"/>
      <c r="E300" s="160"/>
    </row>
    <row r="301" spans="3:5" ht="12.75" customHeight="1">
      <c r="C301" s="163"/>
      <c r="D301" s="163"/>
      <c r="E301" s="163"/>
    </row>
    <row r="302" spans="3:5" ht="15">
      <c r="C302" s="3"/>
      <c r="D302" s="3"/>
      <c r="E302" s="6"/>
    </row>
    <row r="303" spans="3:5" ht="18">
      <c r="C303" s="5" t="s">
        <v>30</v>
      </c>
      <c r="D303" s="4" t="s">
        <v>32</v>
      </c>
      <c r="E303" s="5" t="s">
        <v>31</v>
      </c>
    </row>
    <row r="304" spans="3:5" ht="13.5" thickBot="1">
      <c r="C304" s="7"/>
      <c r="D304" s="7"/>
      <c r="E304" s="7"/>
    </row>
    <row r="305" spans="3:5" ht="15">
      <c r="C305" s="25" t="s">
        <v>73</v>
      </c>
      <c r="D305" s="9" t="s">
        <v>75</v>
      </c>
      <c r="E305" s="10">
        <v>0.24</v>
      </c>
    </row>
    <row r="306" spans="3:5" ht="15">
      <c r="C306" s="26" t="s">
        <v>74</v>
      </c>
      <c r="D306" s="3" t="s">
        <v>64</v>
      </c>
      <c r="E306" s="6">
        <v>2.1999999999999999E-2</v>
      </c>
    </row>
    <row r="307" spans="3:5" ht="15">
      <c r="C307" s="12" t="s">
        <v>258</v>
      </c>
      <c r="D307" s="3" t="s">
        <v>34</v>
      </c>
      <c r="E307" s="6">
        <v>5.0000000000000001E-3</v>
      </c>
    </row>
    <row r="308" spans="3:5" ht="15.75" thickBot="1">
      <c r="C308" s="13"/>
      <c r="D308" s="14"/>
      <c r="E308" s="15"/>
    </row>
    <row r="309" spans="3:5" ht="15">
      <c r="C309" s="25" t="s">
        <v>76</v>
      </c>
      <c r="D309" s="9" t="s">
        <v>77</v>
      </c>
      <c r="E309" s="10">
        <v>5.1999999999999998E-2</v>
      </c>
    </row>
    <row r="310" spans="3:5" ht="15">
      <c r="C310" s="26" t="s">
        <v>74</v>
      </c>
      <c r="D310" s="3" t="s">
        <v>34</v>
      </c>
      <c r="E310" s="6">
        <v>5.0000000000000001E-3</v>
      </c>
    </row>
    <row r="311" spans="3:5" ht="15.75" thickBot="1">
      <c r="C311" s="13"/>
      <c r="D311" s="14"/>
      <c r="E311" s="15"/>
    </row>
    <row r="312" spans="3:5" ht="15">
      <c r="C312" s="25" t="s">
        <v>78</v>
      </c>
      <c r="D312" s="9" t="s">
        <v>9</v>
      </c>
      <c r="E312" s="10">
        <v>7.0000000000000007E-2</v>
      </c>
    </row>
    <row r="313" spans="3:5" ht="15">
      <c r="C313" s="26" t="s">
        <v>74</v>
      </c>
      <c r="D313" s="3" t="s">
        <v>34</v>
      </c>
      <c r="E313" s="6">
        <v>8.9999999999999993E-3</v>
      </c>
    </row>
    <row r="314" spans="3:5" ht="15.75" thickBot="1">
      <c r="C314" s="13"/>
      <c r="D314" s="14"/>
      <c r="E314" s="15"/>
    </row>
    <row r="315" spans="3:5" ht="15">
      <c r="C315" s="25" t="s">
        <v>79</v>
      </c>
      <c r="D315" s="9" t="s">
        <v>80</v>
      </c>
      <c r="E315" s="10">
        <v>7.0999999999999994E-2</v>
      </c>
    </row>
    <row r="316" spans="3:5" ht="15">
      <c r="C316" s="26" t="s">
        <v>74</v>
      </c>
      <c r="D316" s="3" t="s">
        <v>34</v>
      </c>
      <c r="E316" s="6">
        <v>5.0000000000000001E-3</v>
      </c>
    </row>
    <row r="317" spans="3:5" ht="15.75" thickBot="1">
      <c r="C317" s="13"/>
      <c r="D317" s="14"/>
      <c r="E317" s="15"/>
    </row>
    <row r="318" spans="3:5" ht="15.75" thickBot="1">
      <c r="C318" s="25" t="s">
        <v>161</v>
      </c>
      <c r="D318" s="9" t="s">
        <v>159</v>
      </c>
      <c r="E318" s="10">
        <v>0.05</v>
      </c>
    </row>
    <row r="319" spans="3:5" ht="15">
      <c r="C319" s="26"/>
      <c r="D319" s="9" t="s">
        <v>15</v>
      </c>
      <c r="E319" s="6">
        <v>7.3999999999999996E-2</v>
      </c>
    </row>
    <row r="320" spans="3:5" ht="15">
      <c r="C320" s="29"/>
      <c r="D320" s="62" t="s">
        <v>162</v>
      </c>
      <c r="E320" s="22">
        <v>0.08</v>
      </c>
    </row>
    <row r="321" spans="3:5" ht="15">
      <c r="C321" s="29"/>
      <c r="D321" s="21" t="s">
        <v>47</v>
      </c>
      <c r="E321" s="22">
        <v>0.01</v>
      </c>
    </row>
    <row r="322" spans="3:5" ht="15">
      <c r="C322" s="29"/>
      <c r="D322" s="21" t="s">
        <v>17</v>
      </c>
      <c r="E322" s="22">
        <v>3.2000000000000001E-2</v>
      </c>
    </row>
    <row r="323" spans="3:5" ht="15">
      <c r="C323" s="29"/>
      <c r="D323" s="21" t="s">
        <v>16</v>
      </c>
      <c r="E323" s="22">
        <v>1.7999999999999999E-2</v>
      </c>
    </row>
    <row r="324" spans="3:5" ht="15">
      <c r="C324" s="29"/>
      <c r="D324" s="21" t="s">
        <v>212</v>
      </c>
      <c r="E324" s="22">
        <v>0.02</v>
      </c>
    </row>
    <row r="325" spans="3:5" ht="15">
      <c r="C325" s="29"/>
      <c r="D325" s="21" t="s">
        <v>211</v>
      </c>
      <c r="E325" s="22">
        <v>0.03</v>
      </c>
    </row>
    <row r="326" spans="3:5" ht="15.75" thickBot="1">
      <c r="C326" s="13"/>
      <c r="D326" s="14"/>
      <c r="E326" s="15"/>
    </row>
    <row r="327" spans="3:5" ht="15">
      <c r="C327" s="25" t="s">
        <v>81</v>
      </c>
      <c r="D327" s="9" t="s">
        <v>82</v>
      </c>
      <c r="E327" s="10">
        <v>0.05</v>
      </c>
    </row>
    <row r="328" spans="3:5" ht="15">
      <c r="C328" s="26" t="s">
        <v>74</v>
      </c>
      <c r="D328" s="3" t="s">
        <v>34</v>
      </c>
      <c r="E328" s="6">
        <v>5.0000000000000001E-3</v>
      </c>
    </row>
    <row r="329" spans="3:5" ht="15.75" thickBot="1">
      <c r="C329" s="13"/>
      <c r="D329" s="14"/>
      <c r="E329" s="15"/>
    </row>
    <row r="330" spans="3:5" ht="15">
      <c r="C330" s="25" t="s">
        <v>83</v>
      </c>
      <c r="D330" s="9" t="s">
        <v>15</v>
      </c>
      <c r="E330" s="10">
        <v>0.28499999999999998</v>
      </c>
    </row>
    <row r="331" spans="3:5" ht="15">
      <c r="C331" s="26" t="s">
        <v>154</v>
      </c>
      <c r="D331" s="3" t="s">
        <v>34</v>
      </c>
      <c r="E331" s="6">
        <v>4.0000000000000001E-3</v>
      </c>
    </row>
    <row r="332" spans="3:5" ht="15">
      <c r="C332" s="29"/>
      <c r="D332" s="21" t="s">
        <v>47</v>
      </c>
      <c r="E332" s="22">
        <v>3.0000000000000001E-3</v>
      </c>
    </row>
    <row r="333" spans="3:5" ht="15">
      <c r="C333" s="29"/>
      <c r="D333" s="21" t="s">
        <v>28</v>
      </c>
      <c r="E333" s="22">
        <v>5.0000000000000001E-3</v>
      </c>
    </row>
    <row r="334" spans="3:5" ht="15">
      <c r="C334" s="29"/>
      <c r="D334" s="21" t="s">
        <v>17</v>
      </c>
      <c r="E334" s="22">
        <v>5.0000000000000001E-3</v>
      </c>
    </row>
    <row r="335" spans="3:5" ht="15">
      <c r="C335" s="29"/>
      <c r="D335" s="21" t="s">
        <v>16</v>
      </c>
      <c r="E335" s="22">
        <v>0.01</v>
      </c>
    </row>
    <row r="336" spans="3:5" ht="15">
      <c r="C336" s="29"/>
      <c r="D336" s="21" t="s">
        <v>29</v>
      </c>
      <c r="E336" s="30">
        <v>2.0000000000000002E-5</v>
      </c>
    </row>
    <row r="337" spans="3:5" ht="15">
      <c r="C337" s="29"/>
      <c r="D337" s="21" t="s">
        <v>50</v>
      </c>
      <c r="E337" s="22">
        <v>2E-3</v>
      </c>
    </row>
    <row r="338" spans="3:5" ht="15">
      <c r="C338" s="29"/>
      <c r="D338" s="21" t="s">
        <v>11</v>
      </c>
      <c r="E338" s="22">
        <v>6.0000000000000001E-3</v>
      </c>
    </row>
    <row r="339" spans="3:5" ht="15">
      <c r="C339" s="29"/>
      <c r="D339" s="21" t="s">
        <v>46</v>
      </c>
      <c r="E339" s="22">
        <v>0.11</v>
      </c>
    </row>
    <row r="340" spans="3:5" ht="15">
      <c r="C340" s="29"/>
      <c r="D340" s="21" t="s">
        <v>17</v>
      </c>
      <c r="E340" s="22">
        <v>5.0000000000000001E-3</v>
      </c>
    </row>
    <row r="341" spans="3:5" ht="15">
      <c r="C341" s="29"/>
      <c r="D341" s="21" t="s">
        <v>16</v>
      </c>
      <c r="E341" s="22">
        <v>8.0000000000000002E-3</v>
      </c>
    </row>
    <row r="342" spans="3:5" ht="15">
      <c r="C342" s="29"/>
      <c r="D342" s="21"/>
      <c r="E342" s="22"/>
    </row>
    <row r="343" spans="3:5" ht="15.75" thickBot="1">
      <c r="C343" s="13"/>
      <c r="D343" s="14"/>
      <c r="E343" s="15"/>
    </row>
    <row r="344" spans="3:5" ht="15">
      <c r="C344" s="8" t="s">
        <v>153</v>
      </c>
      <c r="D344" s="11" t="s">
        <v>15</v>
      </c>
      <c r="E344" s="10">
        <v>0.28499999999999998</v>
      </c>
    </row>
    <row r="345" spans="3:5" ht="15">
      <c r="C345" s="12"/>
      <c r="D345" s="3" t="s">
        <v>34</v>
      </c>
      <c r="E345" s="6">
        <v>4.0000000000000001E-3</v>
      </c>
    </row>
    <row r="346" spans="3:5" ht="15">
      <c r="C346" s="12"/>
      <c r="D346" s="3" t="s">
        <v>47</v>
      </c>
      <c r="E346" s="6">
        <v>3.0000000000000001E-3</v>
      </c>
    </row>
    <row r="347" spans="3:5" ht="15">
      <c r="C347" s="12"/>
      <c r="D347" s="3" t="s">
        <v>28</v>
      </c>
      <c r="E347" s="6">
        <v>5.0000000000000001E-3</v>
      </c>
    </row>
    <row r="348" spans="3:5" ht="15">
      <c r="C348" s="12"/>
      <c r="D348" s="3" t="s">
        <v>17</v>
      </c>
      <c r="E348" s="6">
        <v>5.0000000000000001E-3</v>
      </c>
    </row>
    <row r="349" spans="3:5" ht="15">
      <c r="C349" s="12"/>
      <c r="D349" s="3" t="s">
        <v>16</v>
      </c>
      <c r="E349" s="6">
        <v>0.01</v>
      </c>
    </row>
    <row r="350" spans="3:5" ht="15">
      <c r="C350" s="12"/>
      <c r="D350" s="3" t="s">
        <v>29</v>
      </c>
      <c r="E350" s="56">
        <v>2.0000000000000002E-5</v>
      </c>
    </row>
    <row r="351" spans="3:5" ht="15">
      <c r="C351" s="51"/>
      <c r="D351" s="49" t="s">
        <v>50</v>
      </c>
      <c r="E351" s="50">
        <v>2E-3</v>
      </c>
    </row>
    <row r="352" spans="3:5" ht="15">
      <c r="C352" s="51"/>
      <c r="D352" s="49" t="s">
        <v>11</v>
      </c>
      <c r="E352" s="50">
        <v>6.0000000000000001E-3</v>
      </c>
    </row>
    <row r="353" spans="3:5" ht="15.75" thickBot="1">
      <c r="C353" s="65"/>
      <c r="D353" s="66"/>
      <c r="E353" s="67"/>
    </row>
    <row r="354" spans="3:5" ht="15">
      <c r="C354" s="47" t="s">
        <v>73</v>
      </c>
      <c r="D354" s="68" t="s">
        <v>75</v>
      </c>
      <c r="E354" s="48">
        <v>0.3</v>
      </c>
    </row>
    <row r="355" spans="3:5" ht="15">
      <c r="C355" s="26" t="s">
        <v>74</v>
      </c>
      <c r="D355" s="3" t="s">
        <v>64</v>
      </c>
      <c r="E355" s="6">
        <v>2.1999999999999999E-2</v>
      </c>
    </row>
    <row r="356" spans="3:5" ht="15">
      <c r="C356" s="12" t="s">
        <v>163</v>
      </c>
      <c r="D356" s="3" t="s">
        <v>34</v>
      </c>
      <c r="E356" s="6">
        <v>5.0000000000000001E-3</v>
      </c>
    </row>
    <row r="357" spans="3:5" ht="15">
      <c r="C357" s="12" t="s">
        <v>258</v>
      </c>
      <c r="D357" s="1" t="s">
        <v>46</v>
      </c>
      <c r="E357" s="6">
        <v>0.11</v>
      </c>
    </row>
    <row r="358" spans="3:5" ht="15">
      <c r="C358" s="51"/>
      <c r="D358" s="3" t="s">
        <v>17</v>
      </c>
      <c r="E358" s="6">
        <v>5.0000000000000001E-3</v>
      </c>
    </row>
    <row r="359" spans="3:5" ht="15">
      <c r="C359" s="51"/>
      <c r="D359" s="3" t="s">
        <v>16</v>
      </c>
      <c r="E359" s="6">
        <v>8.0000000000000002E-3</v>
      </c>
    </row>
    <row r="360" spans="3:5" ht="15.75" thickBot="1">
      <c r="C360" s="52"/>
      <c r="D360" s="53"/>
      <c r="E360" s="54"/>
    </row>
    <row r="361" spans="3:5" ht="15">
      <c r="C361" s="16"/>
      <c r="D361" s="63"/>
      <c r="E361" s="64"/>
    </row>
    <row r="362" spans="3:5" ht="12.75" customHeight="1">
      <c r="C362" s="160" t="s">
        <v>84</v>
      </c>
      <c r="D362" s="160"/>
      <c r="E362" s="160"/>
    </row>
    <row r="363" spans="3:5" ht="12.75" customHeight="1">
      <c r="C363" s="163"/>
      <c r="D363" s="163"/>
      <c r="E363" s="163"/>
    </row>
    <row r="364" spans="3:5" ht="15">
      <c r="C364" s="3"/>
      <c r="D364" s="3"/>
      <c r="E364" s="6"/>
    </row>
    <row r="365" spans="3:5" ht="18">
      <c r="C365" s="5" t="s">
        <v>30</v>
      </c>
      <c r="D365" s="4" t="s">
        <v>32</v>
      </c>
      <c r="E365" s="5" t="s">
        <v>31</v>
      </c>
    </row>
    <row r="366" spans="3:5" ht="13.5" thickBot="1">
      <c r="C366" s="7"/>
      <c r="D366" s="7"/>
      <c r="E366" s="7"/>
    </row>
    <row r="367" spans="3:5" ht="15">
      <c r="C367" s="25" t="s">
        <v>85</v>
      </c>
      <c r="D367" s="9" t="s">
        <v>86</v>
      </c>
      <c r="E367" s="10">
        <v>0.13</v>
      </c>
    </row>
    <row r="368" spans="3:5" ht="15">
      <c r="C368" s="26"/>
      <c r="D368" s="3" t="s">
        <v>87</v>
      </c>
      <c r="E368" s="6">
        <v>5.0000000000000001E-3</v>
      </c>
    </row>
    <row r="369" spans="3:5" ht="15.75" thickBot="1">
      <c r="C369" s="29"/>
      <c r="D369" s="21"/>
      <c r="E369" s="22"/>
    </row>
    <row r="370" spans="3:5" ht="15">
      <c r="C370" s="25" t="s">
        <v>185</v>
      </c>
      <c r="D370" s="9" t="s">
        <v>17</v>
      </c>
      <c r="E370" s="10">
        <v>0.13</v>
      </c>
    </row>
    <row r="371" spans="3:5" ht="15">
      <c r="C371" s="26"/>
      <c r="D371" s="3" t="s">
        <v>87</v>
      </c>
      <c r="E371" s="6">
        <v>5.0000000000000001E-3</v>
      </c>
    </row>
    <row r="372" spans="3:5" ht="15.75" thickBot="1">
      <c r="C372" s="29"/>
      <c r="D372" s="21"/>
      <c r="E372" s="22"/>
    </row>
    <row r="373" spans="3:5" ht="15">
      <c r="C373" s="25" t="s">
        <v>88</v>
      </c>
      <c r="D373" s="9" t="s">
        <v>89</v>
      </c>
      <c r="E373" s="10">
        <v>0.14000000000000001</v>
      </c>
    </row>
    <row r="374" spans="3:5" ht="15">
      <c r="C374" s="31"/>
      <c r="D374" s="32" t="s">
        <v>90</v>
      </c>
      <c r="E374" s="18">
        <v>1.0999999999999999E-2</v>
      </c>
    </row>
    <row r="375" spans="3:5" ht="15">
      <c r="C375" s="31"/>
      <c r="D375" s="32" t="s">
        <v>91</v>
      </c>
      <c r="E375" s="18">
        <v>1.0999999999999999E-2</v>
      </c>
    </row>
    <row r="376" spans="3:5" ht="15">
      <c r="C376" s="31"/>
      <c r="D376" s="32" t="s">
        <v>92</v>
      </c>
      <c r="E376" s="33" t="s">
        <v>96</v>
      </c>
    </row>
    <row r="377" spans="3:5" ht="15">
      <c r="C377" s="31"/>
      <c r="D377" s="32" t="s">
        <v>93</v>
      </c>
      <c r="E377" s="18">
        <v>2E-3</v>
      </c>
    </row>
    <row r="378" spans="3:5" ht="15">
      <c r="C378" s="31"/>
      <c r="D378" s="32" t="s">
        <v>94</v>
      </c>
      <c r="E378" s="18">
        <v>4.0000000000000001E-3</v>
      </c>
    </row>
    <row r="379" spans="3:5" ht="15">
      <c r="C379" s="31"/>
      <c r="D379" s="32" t="s">
        <v>95</v>
      </c>
      <c r="E379" s="18">
        <v>4.0000000000000001E-3</v>
      </c>
    </row>
    <row r="380" spans="3:5" ht="15">
      <c r="C380" s="31"/>
      <c r="D380" s="32" t="s">
        <v>87</v>
      </c>
      <c r="E380" s="18">
        <v>2E-3</v>
      </c>
    </row>
    <row r="381" spans="3:5" ht="15">
      <c r="C381" s="26"/>
      <c r="D381" s="3" t="s">
        <v>95</v>
      </c>
      <c r="E381" s="6">
        <v>1.4999999999999999E-2</v>
      </c>
    </row>
    <row r="382" spans="3:5" ht="15.75" thickBot="1">
      <c r="C382" s="13"/>
      <c r="D382" s="14"/>
      <c r="E382" s="15"/>
    </row>
    <row r="383" spans="3:5" ht="15">
      <c r="C383" s="25" t="s">
        <v>97</v>
      </c>
      <c r="D383" s="9" t="s">
        <v>92</v>
      </c>
      <c r="E383" s="34" t="s">
        <v>98</v>
      </c>
    </row>
    <row r="384" spans="3:5" ht="15">
      <c r="C384" s="26"/>
      <c r="D384" s="3" t="s">
        <v>64</v>
      </c>
      <c r="E384" s="6">
        <v>0.08</v>
      </c>
    </row>
    <row r="385" spans="3:5" ht="15">
      <c r="C385" s="29"/>
      <c r="D385" s="21" t="s">
        <v>94</v>
      </c>
      <c r="E385" s="22">
        <v>5.0000000000000001E-3</v>
      </c>
    </row>
    <row r="386" spans="3:5" ht="15.75" thickBot="1">
      <c r="C386" s="13"/>
      <c r="D386" s="14"/>
      <c r="E386" s="15"/>
    </row>
    <row r="387" spans="3:5" ht="15">
      <c r="C387" s="25" t="s">
        <v>130</v>
      </c>
      <c r="D387" s="9" t="s">
        <v>99</v>
      </c>
      <c r="E387" s="10">
        <v>3.6999999999999998E-2</v>
      </c>
    </row>
    <row r="388" spans="3:5" ht="15">
      <c r="C388" s="31"/>
      <c r="D388" s="32" t="s">
        <v>91</v>
      </c>
      <c r="E388" s="18">
        <v>2E-3</v>
      </c>
    </row>
    <row r="389" spans="3:5" ht="15">
      <c r="C389" s="31"/>
      <c r="D389" s="32" t="s">
        <v>94</v>
      </c>
      <c r="E389" s="18">
        <v>1E-3</v>
      </c>
    </row>
    <row r="390" spans="3:5" ht="15">
      <c r="C390" s="31"/>
      <c r="D390" s="32" t="s">
        <v>87</v>
      </c>
      <c r="E390" s="33">
        <v>1E-3</v>
      </c>
    </row>
    <row r="391" spans="3:5" ht="15">
      <c r="C391" s="31"/>
      <c r="D391" s="32" t="s">
        <v>92</v>
      </c>
      <c r="E391" s="33" t="s">
        <v>100</v>
      </c>
    </row>
    <row r="392" spans="3:5" ht="15">
      <c r="C392" s="31"/>
      <c r="D392" s="32" t="s">
        <v>26</v>
      </c>
      <c r="E392" s="18">
        <v>1E-3</v>
      </c>
    </row>
    <row r="393" spans="3:5" ht="15">
      <c r="C393" s="31"/>
      <c r="D393" s="32" t="s">
        <v>64</v>
      </c>
      <c r="E393" s="18">
        <v>1.4999999999999999E-2</v>
      </c>
    </row>
    <row r="394" spans="3:5" ht="15">
      <c r="C394" s="31"/>
      <c r="D394" s="32" t="s">
        <v>99</v>
      </c>
      <c r="E394" s="18">
        <v>2E-3</v>
      </c>
    </row>
    <row r="395" spans="3:5" ht="15">
      <c r="C395" s="31"/>
      <c r="D395" s="32" t="s">
        <v>89</v>
      </c>
      <c r="E395" s="18">
        <v>2.7E-2</v>
      </c>
    </row>
    <row r="396" spans="3:5" ht="15">
      <c r="C396" s="31"/>
      <c r="D396" s="32" t="s">
        <v>91</v>
      </c>
      <c r="E396" s="18">
        <v>2E-3</v>
      </c>
    </row>
    <row r="397" spans="3:5" ht="15">
      <c r="C397" s="26"/>
      <c r="D397" s="3" t="s">
        <v>99</v>
      </c>
      <c r="E397" s="6">
        <v>1E-3</v>
      </c>
    </row>
    <row r="398" spans="3:5" ht="15">
      <c r="C398" s="29"/>
      <c r="D398" s="21" t="s">
        <v>87</v>
      </c>
      <c r="E398" s="22">
        <v>1E-3</v>
      </c>
    </row>
    <row r="399" spans="3:5" ht="15.75" thickBot="1">
      <c r="C399" s="13"/>
      <c r="D399" s="14"/>
      <c r="E399" s="15"/>
    </row>
    <row r="400" spans="3:5" ht="15">
      <c r="C400" s="25" t="s">
        <v>101</v>
      </c>
      <c r="D400" s="9" t="s">
        <v>99</v>
      </c>
      <c r="E400" s="10">
        <v>6.6000000000000003E-2</v>
      </c>
    </row>
    <row r="401" spans="3:5" ht="15">
      <c r="C401" s="31"/>
      <c r="D401" s="32" t="s">
        <v>91</v>
      </c>
      <c r="E401" s="18">
        <v>4.0000000000000001E-3</v>
      </c>
    </row>
    <row r="402" spans="3:5" ht="15">
      <c r="C402" s="31"/>
      <c r="D402" s="32" t="s">
        <v>64</v>
      </c>
      <c r="E402" s="18">
        <v>0.11</v>
      </c>
    </row>
    <row r="403" spans="3:5" ht="15">
      <c r="C403" s="31"/>
      <c r="D403" s="32" t="s">
        <v>87</v>
      </c>
      <c r="E403" s="33">
        <v>5.0000000000000001E-3</v>
      </c>
    </row>
    <row r="404" spans="3:5" ht="15">
      <c r="C404" s="31"/>
      <c r="D404" s="32" t="s">
        <v>92</v>
      </c>
      <c r="E404" s="33" t="s">
        <v>102</v>
      </c>
    </row>
    <row r="405" spans="3:5" ht="15">
      <c r="C405" s="31"/>
      <c r="D405" s="32" t="s">
        <v>26</v>
      </c>
      <c r="E405" s="18">
        <v>4.0000000000000001E-3</v>
      </c>
    </row>
    <row r="406" spans="3:5" ht="15">
      <c r="C406" s="31"/>
      <c r="D406" s="32" t="s">
        <v>87</v>
      </c>
      <c r="E406" s="18">
        <v>5.0000000000000001E-3</v>
      </c>
    </row>
    <row r="407" spans="3:5" ht="15">
      <c r="C407" s="31"/>
      <c r="D407" s="32" t="s">
        <v>95</v>
      </c>
      <c r="E407" s="18">
        <v>0.02</v>
      </c>
    </row>
    <row r="408" spans="3:5" ht="15.75" thickBot="1">
      <c r="C408" s="13"/>
      <c r="D408" s="14"/>
      <c r="E408" s="15"/>
    </row>
    <row r="409" spans="3:5" ht="15">
      <c r="C409" s="25" t="s">
        <v>34</v>
      </c>
      <c r="D409" s="9" t="s">
        <v>94</v>
      </c>
      <c r="E409" s="10">
        <v>0.01</v>
      </c>
    </row>
    <row r="410" spans="3:5" ht="15.75" thickBot="1">
      <c r="C410" s="13"/>
      <c r="D410" s="14"/>
      <c r="E410" s="15"/>
    </row>
    <row r="411" spans="3:5" ht="15">
      <c r="C411" s="25" t="s">
        <v>21</v>
      </c>
      <c r="D411" s="25" t="s">
        <v>21</v>
      </c>
      <c r="E411" s="10">
        <v>0.15</v>
      </c>
    </row>
    <row r="412" spans="3:5" ht="15.75" thickBot="1">
      <c r="C412" s="13"/>
      <c r="D412" s="14"/>
      <c r="E412" s="15"/>
    </row>
    <row r="413" spans="3:5" ht="15">
      <c r="C413" s="25" t="s">
        <v>22</v>
      </c>
      <c r="D413" s="25" t="s">
        <v>22</v>
      </c>
      <c r="E413" s="10">
        <v>0.15</v>
      </c>
    </row>
    <row r="414" spans="3:5" ht="15.75" thickBot="1">
      <c r="C414" s="13"/>
      <c r="D414" s="14"/>
      <c r="E414" s="15"/>
    </row>
    <row r="415" spans="3:5" ht="15">
      <c r="C415" s="25" t="s">
        <v>6</v>
      </c>
      <c r="D415" s="25" t="s">
        <v>6</v>
      </c>
      <c r="E415" s="10">
        <v>5.1999999999999998E-2</v>
      </c>
    </row>
    <row r="416" spans="3:5" ht="15.75" thickBot="1">
      <c r="C416" s="13"/>
      <c r="D416" s="14"/>
      <c r="E416" s="15"/>
    </row>
    <row r="417" spans="3:5" ht="15">
      <c r="C417" s="25" t="s">
        <v>128</v>
      </c>
      <c r="D417" s="25" t="s">
        <v>128</v>
      </c>
      <c r="E417" s="10">
        <v>0.1</v>
      </c>
    </row>
    <row r="418" spans="3:5" ht="15.75" thickBot="1">
      <c r="C418" s="13"/>
      <c r="D418" s="14"/>
      <c r="E418" s="15"/>
    </row>
    <row r="419" spans="3:5" ht="15">
      <c r="C419" s="25" t="s">
        <v>2</v>
      </c>
      <c r="D419" s="25" t="s">
        <v>2</v>
      </c>
      <c r="E419" s="10">
        <v>0.25</v>
      </c>
    </row>
    <row r="420" spans="3:5" ht="15.75" thickBot="1">
      <c r="C420" s="13"/>
      <c r="D420" s="14"/>
      <c r="E420" s="15"/>
    </row>
    <row r="421" spans="3:5" ht="15">
      <c r="C421" s="23" t="s">
        <v>320</v>
      </c>
      <c r="D421" s="23" t="s">
        <v>321</v>
      </c>
      <c r="E421" s="24">
        <v>0.1</v>
      </c>
    </row>
    <row r="423" spans="3:5" ht="12.75" customHeight="1">
      <c r="C423" s="160" t="s">
        <v>103</v>
      </c>
      <c r="D423" s="160"/>
      <c r="E423" s="160"/>
    </row>
    <row r="424" spans="3:5" ht="12.75" customHeight="1">
      <c r="C424" s="163"/>
      <c r="D424" s="163"/>
      <c r="E424" s="163"/>
    </row>
    <row r="425" spans="3:5" ht="15">
      <c r="C425" s="3"/>
      <c r="D425" s="3"/>
      <c r="E425" s="6"/>
    </row>
    <row r="426" spans="3:5" ht="18">
      <c r="C426" s="5" t="s">
        <v>30</v>
      </c>
      <c r="D426" s="4" t="s">
        <v>32</v>
      </c>
      <c r="E426" s="5" t="s">
        <v>31</v>
      </c>
    </row>
    <row r="427" spans="3:5" ht="13.5" thickBot="1">
      <c r="C427" s="7"/>
      <c r="D427" s="7"/>
      <c r="E427" s="7"/>
    </row>
    <row r="428" spans="3:5" ht="15">
      <c r="C428" s="25" t="s">
        <v>104</v>
      </c>
      <c r="D428" s="9" t="s">
        <v>24</v>
      </c>
      <c r="E428" s="10">
        <v>1E-3</v>
      </c>
    </row>
    <row r="429" spans="3:5" ht="15">
      <c r="C429" s="26"/>
      <c r="D429" s="3" t="s">
        <v>11</v>
      </c>
      <c r="E429" s="6">
        <v>0.01</v>
      </c>
    </row>
    <row r="430" spans="3:5" ht="15.75" thickBot="1">
      <c r="C430" s="13"/>
      <c r="D430" s="14"/>
      <c r="E430" s="15"/>
    </row>
    <row r="431" spans="3:5" ht="15">
      <c r="C431" s="25" t="s">
        <v>105</v>
      </c>
      <c r="D431" s="9" t="s">
        <v>3</v>
      </c>
      <c r="E431" s="10">
        <v>0.1</v>
      </c>
    </row>
    <row r="432" spans="3:5" ht="15">
      <c r="C432" s="31"/>
      <c r="D432" s="32" t="s">
        <v>106</v>
      </c>
      <c r="E432" s="18">
        <v>4.0000000000000001E-3</v>
      </c>
    </row>
    <row r="433" spans="3:5" ht="15">
      <c r="C433" s="26"/>
      <c r="D433" s="3" t="s">
        <v>11</v>
      </c>
      <c r="E433" s="6">
        <v>1.4999999999999999E-2</v>
      </c>
    </row>
    <row r="434" spans="3:5" ht="15.75" thickBot="1">
      <c r="C434" s="13"/>
      <c r="D434" s="14"/>
      <c r="E434" s="15"/>
    </row>
    <row r="435" spans="3:5" ht="15">
      <c r="C435" s="25" t="s">
        <v>12</v>
      </c>
      <c r="D435" s="9" t="s">
        <v>12</v>
      </c>
      <c r="E435" s="10">
        <v>0.03</v>
      </c>
    </row>
    <row r="436" spans="3:5" ht="15">
      <c r="C436" s="26"/>
      <c r="D436" s="3" t="s">
        <v>11</v>
      </c>
      <c r="E436" s="6">
        <v>1.4999999999999999E-2</v>
      </c>
    </row>
    <row r="437" spans="3:5" ht="15.75" thickBot="1">
      <c r="C437" s="13"/>
      <c r="D437" s="14"/>
      <c r="E437" s="15"/>
    </row>
    <row r="438" spans="3:5" ht="15">
      <c r="C438" s="25" t="s">
        <v>107</v>
      </c>
      <c r="D438" s="9" t="s">
        <v>227</v>
      </c>
      <c r="E438" s="10">
        <v>0.02</v>
      </c>
    </row>
    <row r="439" spans="3:5" ht="15">
      <c r="C439" s="26"/>
      <c r="D439" s="3" t="s">
        <v>11</v>
      </c>
      <c r="E439" s="6">
        <v>1.4999999999999999E-2</v>
      </c>
    </row>
    <row r="440" spans="3:5" ht="15.75" thickBot="1">
      <c r="C440" s="13"/>
      <c r="D440" s="14"/>
      <c r="E440" s="15"/>
    </row>
    <row r="441" spans="3:5" ht="15">
      <c r="C441" s="25" t="s">
        <v>4</v>
      </c>
      <c r="D441" s="9" t="s">
        <v>4</v>
      </c>
      <c r="E441" s="10">
        <v>0.17499999999999999</v>
      </c>
    </row>
    <row r="442" spans="3:5" ht="15.75" thickBot="1">
      <c r="C442" s="13"/>
      <c r="D442" s="14"/>
      <c r="E442" s="15"/>
    </row>
    <row r="443" spans="3:5" ht="15">
      <c r="C443" s="25" t="s">
        <v>108</v>
      </c>
      <c r="D443" s="9" t="s">
        <v>3</v>
      </c>
      <c r="E443" s="10">
        <v>0.1</v>
      </c>
    </row>
    <row r="444" spans="3:5" ht="15">
      <c r="C444" s="31"/>
      <c r="D444" s="32" t="s">
        <v>23</v>
      </c>
      <c r="E444" s="18">
        <v>3.0000000000000001E-3</v>
      </c>
    </row>
    <row r="445" spans="3:5" ht="15">
      <c r="C445" s="26"/>
      <c r="D445" s="3" t="s">
        <v>11</v>
      </c>
      <c r="E445" s="6">
        <v>1.4999999999999999E-2</v>
      </c>
    </row>
    <row r="446" spans="3:5" ht="15.75" thickBot="1">
      <c r="C446" s="13"/>
      <c r="D446" s="14"/>
      <c r="E446" s="15"/>
    </row>
    <row r="447" spans="3:5" ht="15">
      <c r="C447" s="57" t="s">
        <v>156</v>
      </c>
      <c r="D447" s="58" t="s">
        <v>3</v>
      </c>
      <c r="E447" s="59">
        <v>0.1</v>
      </c>
    </row>
    <row r="448" spans="3:5" ht="15">
      <c r="C448" s="57"/>
      <c r="D448" s="58" t="s">
        <v>23</v>
      </c>
      <c r="E448" s="59">
        <v>3.0000000000000001E-3</v>
      </c>
    </row>
    <row r="449" spans="3:5" ht="15.75" thickBot="1">
      <c r="C449" s="57"/>
      <c r="D449" s="58"/>
      <c r="E449" s="59"/>
    </row>
    <row r="450" spans="3:5" ht="15">
      <c r="C450" s="25" t="s">
        <v>109</v>
      </c>
      <c r="D450" s="9" t="s">
        <v>24</v>
      </c>
      <c r="E450" s="10">
        <v>1E-3</v>
      </c>
    </row>
    <row r="451" spans="3:5" ht="15">
      <c r="C451" s="31"/>
      <c r="D451" s="32" t="s">
        <v>3</v>
      </c>
      <c r="E451" s="18">
        <v>0.05</v>
      </c>
    </row>
    <row r="452" spans="3:5" ht="15">
      <c r="C452" s="26"/>
      <c r="D452" s="3"/>
      <c r="E452" s="6"/>
    </row>
    <row r="453" spans="3:5" ht="15.75" thickBot="1">
      <c r="C453" s="13"/>
      <c r="D453" s="14"/>
      <c r="E453" s="15"/>
    </row>
    <row r="454" spans="3:5" ht="15">
      <c r="C454" s="25" t="s">
        <v>3</v>
      </c>
      <c r="D454" s="9" t="s">
        <v>3</v>
      </c>
      <c r="E454" s="10">
        <v>0.2</v>
      </c>
    </row>
    <row r="455" spans="3:5" ht="15.75" thickBot="1">
      <c r="C455" s="13"/>
      <c r="D455" s="14"/>
      <c r="E455" s="15"/>
    </row>
    <row r="456" spans="3:5" ht="15">
      <c r="C456" s="25" t="s">
        <v>0</v>
      </c>
      <c r="D456" s="9" t="s">
        <v>129</v>
      </c>
      <c r="E456" s="10">
        <v>0.17499999999999999</v>
      </c>
    </row>
    <row r="457" spans="3:5" ht="15.75" thickBot="1">
      <c r="C457" s="13"/>
      <c r="D457" s="14"/>
      <c r="E457" s="15"/>
    </row>
    <row r="458" spans="3:5" ht="15">
      <c r="C458" s="25" t="s">
        <v>13</v>
      </c>
      <c r="D458" s="9" t="s">
        <v>13</v>
      </c>
      <c r="E458" s="10">
        <v>0.2</v>
      </c>
    </row>
    <row r="459" spans="3:5" ht="15.75" thickBot="1">
      <c r="C459" s="13"/>
      <c r="D459" s="14"/>
      <c r="E459" s="15"/>
    </row>
    <row r="460" spans="3:5" ht="15">
      <c r="C460" s="25" t="s">
        <v>131</v>
      </c>
      <c r="D460" s="9" t="s">
        <v>3</v>
      </c>
      <c r="E460" s="10">
        <v>0.15</v>
      </c>
    </row>
    <row r="461" spans="3:5" ht="15">
      <c r="C461" s="26" t="s">
        <v>132</v>
      </c>
      <c r="D461" s="1" t="s">
        <v>34</v>
      </c>
      <c r="E461" s="6">
        <v>3.0000000000000001E-3</v>
      </c>
    </row>
    <row r="462" spans="3:5" ht="15">
      <c r="C462" s="26"/>
      <c r="D462" s="1" t="s">
        <v>133</v>
      </c>
      <c r="E462" s="6">
        <v>2.4E-2</v>
      </c>
    </row>
    <row r="463" spans="3:5" ht="15.75" thickBot="1">
      <c r="C463" s="13"/>
      <c r="D463" s="14"/>
      <c r="E463" s="15"/>
    </row>
    <row r="464" spans="3:5" ht="15">
      <c r="C464" s="25" t="s">
        <v>134</v>
      </c>
      <c r="D464" s="9" t="s">
        <v>18</v>
      </c>
      <c r="E464" s="10">
        <v>1.9E-2</v>
      </c>
    </row>
    <row r="465" spans="3:10" ht="15">
      <c r="C465" s="26"/>
      <c r="D465" s="1" t="s">
        <v>75</v>
      </c>
      <c r="E465" s="6">
        <v>2.9000000000000001E-2</v>
      </c>
    </row>
    <row r="466" spans="3:10" ht="15">
      <c r="C466" s="26"/>
      <c r="D466" s="1" t="s">
        <v>135</v>
      </c>
      <c r="E466" s="6">
        <v>1.2999999999999999E-2</v>
      </c>
    </row>
    <row r="467" spans="3:10" ht="15">
      <c r="C467" s="29"/>
      <c r="D467" s="36" t="s">
        <v>27</v>
      </c>
      <c r="E467" s="22">
        <v>1.9E-2</v>
      </c>
    </row>
    <row r="468" spans="3:10" ht="15">
      <c r="C468" s="29"/>
      <c r="D468" s="36" t="s">
        <v>16</v>
      </c>
      <c r="E468" s="22">
        <v>1.7999999999999999E-2</v>
      </c>
    </row>
    <row r="469" spans="3:10" ht="15">
      <c r="C469" s="29"/>
      <c r="D469" s="36" t="s">
        <v>136</v>
      </c>
      <c r="E469" s="22">
        <v>0.01</v>
      </c>
      <c r="J469" s="41"/>
    </row>
    <row r="470" spans="3:10" ht="15">
      <c r="C470" s="29"/>
      <c r="D470" s="36" t="s">
        <v>137</v>
      </c>
      <c r="E470" s="22">
        <v>0.01</v>
      </c>
    </row>
    <row r="471" spans="3:10" ht="15.75" thickBot="1">
      <c r="C471" s="13"/>
      <c r="D471" s="14"/>
      <c r="E471" s="15"/>
    </row>
    <row r="472" spans="3:10" ht="15">
      <c r="C472" s="25" t="s">
        <v>138</v>
      </c>
      <c r="D472" s="9" t="s">
        <v>166</v>
      </c>
      <c r="E472" s="10">
        <v>9.9000000000000005E-2</v>
      </c>
    </row>
    <row r="473" spans="3:10" ht="15">
      <c r="C473" s="26" t="s">
        <v>165</v>
      </c>
      <c r="D473" s="1" t="s">
        <v>135</v>
      </c>
      <c r="E473" s="6">
        <v>1.2999999999999999E-2</v>
      </c>
    </row>
    <row r="474" spans="3:10" ht="15">
      <c r="C474" s="26"/>
      <c r="D474" s="1" t="s">
        <v>47</v>
      </c>
      <c r="E474" s="6">
        <v>5.0000000000000001E-3</v>
      </c>
    </row>
    <row r="475" spans="3:10" ht="15.75" thickBot="1">
      <c r="C475" s="20"/>
      <c r="D475" s="21"/>
      <c r="E475" s="22"/>
    </row>
    <row r="476" spans="3:10" ht="15">
      <c r="C476" s="8" t="s">
        <v>210</v>
      </c>
      <c r="D476" s="11" t="s">
        <v>7</v>
      </c>
      <c r="E476" s="10">
        <v>1</v>
      </c>
    </row>
    <row r="477" spans="3:10" ht="15.75" thickBot="1">
      <c r="C477" s="13"/>
      <c r="D477" s="14"/>
      <c r="E477" s="15"/>
    </row>
    <row r="478" spans="3:10" ht="15">
      <c r="C478" s="8" t="s">
        <v>141</v>
      </c>
      <c r="D478" s="11" t="s">
        <v>141</v>
      </c>
      <c r="E478" s="10">
        <v>0.16500000000000001</v>
      </c>
    </row>
    <row r="479" spans="3:10" ht="15.75" thickBot="1">
      <c r="C479" s="13"/>
      <c r="D479" s="14"/>
      <c r="E479" s="15"/>
    </row>
    <row r="480" spans="3:10" ht="15">
      <c r="C480" s="8" t="s">
        <v>142</v>
      </c>
      <c r="D480" s="11" t="s">
        <v>143</v>
      </c>
      <c r="E480" s="10">
        <v>0.02</v>
      </c>
    </row>
    <row r="481" spans="1:5" ht="15.75" thickBot="1">
      <c r="C481" s="13"/>
      <c r="D481" s="14"/>
      <c r="E481" s="15"/>
    </row>
    <row r="482" spans="1:5">
      <c r="C482" s="37" t="s">
        <v>144</v>
      </c>
      <c r="D482" s="38" t="s">
        <v>144</v>
      </c>
      <c r="E482" s="38">
        <v>0.45</v>
      </c>
    </row>
    <row r="483" spans="1:5" ht="13.5" thickBot="1">
      <c r="C483" s="39"/>
      <c r="D483" s="40"/>
      <c r="E483" s="40"/>
    </row>
    <row r="484" spans="1:5">
      <c r="A484" s="41"/>
      <c r="C484" s="42" t="s">
        <v>145</v>
      </c>
      <c r="D484" s="43" t="s">
        <v>145</v>
      </c>
      <c r="E484" s="43">
        <v>0.14000000000000001</v>
      </c>
    </row>
    <row r="485" spans="1:5" ht="13.5" thickBot="1">
      <c r="C485" s="39"/>
      <c r="D485" s="40"/>
      <c r="E485" s="40"/>
    </row>
    <row r="486" spans="1:5">
      <c r="C486" s="42" t="s">
        <v>295</v>
      </c>
      <c r="D486" s="43" t="s">
        <v>197</v>
      </c>
      <c r="E486" s="43">
        <v>0.2</v>
      </c>
    </row>
    <row r="487" spans="1:5" ht="13.5" thickBot="1">
      <c r="C487" s="39"/>
      <c r="D487" s="40"/>
      <c r="E487" s="40"/>
    </row>
    <row r="488" spans="1:5">
      <c r="C488" s="73" t="s">
        <v>169</v>
      </c>
      <c r="D488" s="16"/>
      <c r="E488" s="16">
        <v>0.1</v>
      </c>
    </row>
    <row r="489" spans="1:5" ht="13.5" thickBot="1">
      <c r="C489" s="73"/>
      <c r="D489" s="16"/>
      <c r="E489" s="16"/>
    </row>
    <row r="490" spans="1:5">
      <c r="C490" s="42" t="s">
        <v>146</v>
      </c>
      <c r="D490" s="43" t="s">
        <v>146</v>
      </c>
      <c r="E490" s="43">
        <v>1E-3</v>
      </c>
    </row>
    <row r="491" spans="1:5" ht="13.5" thickBot="1">
      <c r="C491" s="39"/>
      <c r="D491" s="40"/>
      <c r="E491" s="40"/>
    </row>
    <row r="492" spans="1:5">
      <c r="C492" s="42" t="s">
        <v>147</v>
      </c>
      <c r="D492" s="43" t="s">
        <v>147</v>
      </c>
      <c r="E492" s="43">
        <v>0.05</v>
      </c>
    </row>
    <row r="493" spans="1:5" ht="13.5" thickBot="1">
      <c r="C493" s="39"/>
      <c r="D493" s="40"/>
      <c r="E493" s="40"/>
    </row>
    <row r="494" spans="1:5">
      <c r="C494" s="42" t="s">
        <v>207</v>
      </c>
      <c r="D494" s="43"/>
      <c r="E494" s="43">
        <v>0.02</v>
      </c>
    </row>
    <row r="495" spans="1:5" ht="13.5" thickBot="1">
      <c r="C495" s="39"/>
      <c r="D495" s="40"/>
      <c r="E495" s="40"/>
    </row>
    <row r="496" spans="1:5">
      <c r="C496" t="s">
        <v>4</v>
      </c>
      <c r="E496">
        <v>0.18</v>
      </c>
    </row>
    <row r="497" spans="3:5" ht="13.5" thickBot="1">
      <c r="C497" t="s">
        <v>312</v>
      </c>
      <c r="E497">
        <v>0.18</v>
      </c>
    </row>
    <row r="498" spans="3:5" ht="15">
      <c r="C498" s="25" t="s">
        <v>180</v>
      </c>
      <c r="D498" s="9" t="s">
        <v>181</v>
      </c>
      <c r="E498" s="34">
        <v>0.15</v>
      </c>
    </row>
    <row r="499" spans="3:5" ht="15">
      <c r="C499" s="26"/>
      <c r="D499" s="3" t="s">
        <v>11</v>
      </c>
      <c r="E499" s="6">
        <v>5.0000000000000001E-3</v>
      </c>
    </row>
    <row r="500" spans="3:5" ht="15">
      <c r="C500" s="29"/>
      <c r="D500" s="21" t="s">
        <v>94</v>
      </c>
      <c r="E500" s="22">
        <v>5.0000000000000001E-3</v>
      </c>
    </row>
    <row r="501" spans="3:5" ht="15.75" thickBot="1">
      <c r="C501" s="13"/>
      <c r="D501" s="14"/>
      <c r="E501" s="15"/>
    </row>
    <row r="502" spans="3:5" ht="13.5" thickBot="1"/>
    <row r="503" spans="3:5" ht="15">
      <c r="C503" s="25" t="s">
        <v>78</v>
      </c>
      <c r="D503" s="9" t="s">
        <v>9</v>
      </c>
      <c r="E503" s="10">
        <v>7.1999999999999995E-2</v>
      </c>
    </row>
    <row r="504" spans="3:5" ht="15">
      <c r="C504" s="26" t="s">
        <v>184</v>
      </c>
      <c r="D504" s="3" t="s">
        <v>34</v>
      </c>
      <c r="E504" s="6">
        <v>8.9999999999999993E-3</v>
      </c>
    </row>
    <row r="505" spans="3:5" ht="15">
      <c r="C505" s="12"/>
      <c r="D505" s="3" t="s">
        <v>93</v>
      </c>
      <c r="E505" s="6">
        <v>0.01</v>
      </c>
    </row>
    <row r="506" spans="3:5" ht="15">
      <c r="C506" s="51"/>
      <c r="D506" s="49" t="s">
        <v>19</v>
      </c>
      <c r="E506" s="2">
        <v>0.01</v>
      </c>
    </row>
    <row r="507" spans="3:5">
      <c r="C507" s="51"/>
      <c r="D507" s="2"/>
      <c r="E507" s="2"/>
    </row>
    <row r="508" spans="3:5" ht="13.5" thickBot="1">
      <c r="C508" s="39"/>
      <c r="D508" s="40"/>
      <c r="E508" s="40"/>
    </row>
    <row r="509" spans="3:5" ht="15">
      <c r="C509" s="76" t="s">
        <v>187</v>
      </c>
      <c r="D509" s="74" t="s">
        <v>135</v>
      </c>
      <c r="E509" s="75">
        <v>0.16600000000000001</v>
      </c>
    </row>
    <row r="510" spans="3:5" ht="15">
      <c r="C510" s="73"/>
      <c r="D510" s="63" t="s">
        <v>89</v>
      </c>
      <c r="E510" s="35">
        <v>7.5999999999999998E-2</v>
      </c>
    </row>
    <row r="511" spans="3:5" ht="15">
      <c r="C511" s="73"/>
      <c r="D511" s="63" t="s">
        <v>188</v>
      </c>
      <c r="E511" s="35">
        <v>0.01</v>
      </c>
    </row>
    <row r="512" spans="3:5" ht="15">
      <c r="C512" s="73"/>
      <c r="D512" s="63" t="s">
        <v>11</v>
      </c>
      <c r="E512" s="35">
        <v>0.01</v>
      </c>
    </row>
    <row r="513" spans="3:5" ht="15">
      <c r="C513" s="73"/>
      <c r="D513" s="63" t="s">
        <v>176</v>
      </c>
      <c r="E513" s="35">
        <v>0.5</v>
      </c>
    </row>
    <row r="514" spans="3:5" ht="15">
      <c r="C514" s="73"/>
      <c r="D514" s="63" t="s">
        <v>20</v>
      </c>
      <c r="E514" s="35">
        <v>1.4999999999999999E-2</v>
      </c>
    </row>
    <row r="515" spans="3:5" ht="15">
      <c r="C515" s="73"/>
      <c r="D515" s="63" t="s">
        <v>189</v>
      </c>
      <c r="E515" s="35">
        <v>0.01</v>
      </c>
    </row>
    <row r="516" spans="3:5" ht="15">
      <c r="C516" s="73"/>
      <c r="D516" s="63" t="s">
        <v>5</v>
      </c>
      <c r="E516" s="35">
        <v>5.0000000000000001E-3</v>
      </c>
    </row>
    <row r="517" spans="3:5" ht="15">
      <c r="C517" s="73"/>
      <c r="D517" s="63" t="s">
        <v>186</v>
      </c>
      <c r="E517" s="35">
        <v>2E-3</v>
      </c>
    </row>
    <row r="518" spans="3:5" ht="15">
      <c r="C518" s="73"/>
      <c r="D518" s="63" t="s">
        <v>5</v>
      </c>
      <c r="E518" s="35">
        <v>1.4999999999999999E-2</v>
      </c>
    </row>
    <row r="519" spans="3:5" ht="13.5" thickBot="1">
      <c r="C519" s="39"/>
      <c r="D519" s="40"/>
      <c r="E519" s="40"/>
    </row>
    <row r="520" spans="3:5" ht="15">
      <c r="C520" s="76" t="s">
        <v>187</v>
      </c>
      <c r="D520" s="74" t="s">
        <v>135</v>
      </c>
      <c r="E520" s="75">
        <v>0.16600000000000001</v>
      </c>
    </row>
    <row r="521" spans="3:5" ht="15">
      <c r="C521" s="45" t="s">
        <v>190</v>
      </c>
      <c r="D521" s="63" t="s">
        <v>89</v>
      </c>
      <c r="E521" s="35">
        <v>7.5999999999999998E-2</v>
      </c>
    </row>
    <row r="522" spans="3:5" ht="15">
      <c r="C522" s="73"/>
      <c r="D522" s="63" t="s">
        <v>188</v>
      </c>
      <c r="E522" s="35">
        <v>0.01</v>
      </c>
    </row>
    <row r="523" spans="3:5" ht="15">
      <c r="C523" s="73"/>
      <c r="D523" s="63" t="s">
        <v>176</v>
      </c>
      <c r="E523" s="35">
        <v>0.5</v>
      </c>
    </row>
    <row r="524" spans="3:5" ht="15">
      <c r="C524" s="73"/>
      <c r="D524" s="63" t="s">
        <v>189</v>
      </c>
      <c r="E524" s="35">
        <v>0.01</v>
      </c>
    </row>
    <row r="525" spans="3:5" ht="15">
      <c r="C525" s="73"/>
      <c r="D525" s="63" t="s">
        <v>5</v>
      </c>
      <c r="E525" s="35">
        <v>5.0000000000000001E-3</v>
      </c>
    </row>
    <row r="526" spans="3:5" ht="15">
      <c r="C526" s="73"/>
      <c r="D526" s="63" t="s">
        <v>186</v>
      </c>
      <c r="E526" s="35">
        <v>2E-3</v>
      </c>
    </row>
    <row r="527" spans="3:5" ht="15">
      <c r="C527" s="73"/>
      <c r="D527" s="63" t="s">
        <v>5</v>
      </c>
      <c r="E527" s="35">
        <v>1.4999999999999999E-2</v>
      </c>
    </row>
    <row r="528" spans="3:5" ht="13.5" thickBot="1">
      <c r="C528" s="39"/>
      <c r="D528" s="40"/>
      <c r="E528" s="40"/>
    </row>
    <row r="529" spans="3:5" ht="15">
      <c r="C529" s="76" t="s">
        <v>203</v>
      </c>
      <c r="D529" s="74" t="s">
        <v>135</v>
      </c>
      <c r="E529" s="75">
        <v>0.13400000000000001</v>
      </c>
    </row>
    <row r="530" spans="3:5" ht="15">
      <c r="C530" s="45"/>
      <c r="D530" s="63" t="s">
        <v>204</v>
      </c>
      <c r="E530" s="35">
        <v>4.5999999999999999E-2</v>
      </c>
    </row>
    <row r="531" spans="3:5" ht="15">
      <c r="C531" s="73"/>
      <c r="D531" s="63" t="s">
        <v>186</v>
      </c>
      <c r="E531" s="35">
        <v>0.01</v>
      </c>
    </row>
    <row r="532" spans="3:5" ht="15">
      <c r="C532" s="73"/>
      <c r="D532" s="63"/>
      <c r="E532" s="35"/>
    </row>
    <row r="533" spans="3:5" ht="15">
      <c r="C533" s="73"/>
      <c r="D533" s="63"/>
      <c r="E533" s="35"/>
    </row>
    <row r="534" spans="3:5" ht="15">
      <c r="C534" s="73"/>
      <c r="D534" s="63"/>
      <c r="E534" s="35"/>
    </row>
    <row r="535" spans="3:5" ht="15">
      <c r="C535" s="73"/>
      <c r="D535" s="63"/>
      <c r="E535" s="35"/>
    </row>
    <row r="536" spans="3:5" ht="15">
      <c r="C536" s="73"/>
      <c r="D536" s="63"/>
      <c r="E536" s="35"/>
    </row>
    <row r="537" spans="3:5" ht="13.5" thickBot="1">
      <c r="C537" s="39"/>
      <c r="D537" s="40"/>
      <c r="E537" s="40"/>
    </row>
    <row r="539" spans="3:5">
      <c r="C539" t="s">
        <v>205</v>
      </c>
      <c r="D539" t="s">
        <v>206</v>
      </c>
      <c r="E539">
        <v>0.05</v>
      </c>
    </row>
    <row r="540" spans="3:5" ht="13.5" thickBot="1"/>
    <row r="541" spans="3:5" ht="15">
      <c r="C541" s="25" t="s">
        <v>209</v>
      </c>
      <c r="D541" s="9" t="s">
        <v>99</v>
      </c>
      <c r="E541" s="10">
        <v>7.1999999999999995E-2</v>
      </c>
    </row>
    <row r="542" spans="3:5" ht="15">
      <c r="C542" s="31"/>
      <c r="D542" s="32" t="s">
        <v>91</v>
      </c>
      <c r="E542" s="18">
        <v>7.0000000000000001E-3</v>
      </c>
    </row>
    <row r="543" spans="3:5" ht="15">
      <c r="C543" s="31"/>
      <c r="D543" s="32" t="s">
        <v>94</v>
      </c>
      <c r="E543" s="18">
        <v>3.0000000000000001E-3</v>
      </c>
    </row>
    <row r="544" spans="3:5" ht="15">
      <c r="C544" s="31"/>
      <c r="D544" s="32" t="s">
        <v>87</v>
      </c>
      <c r="E544" s="33">
        <v>4.0000000000000001E-3</v>
      </c>
    </row>
    <row r="545" spans="3:5" ht="15">
      <c r="C545" s="31"/>
      <c r="D545" s="32" t="s">
        <v>92</v>
      </c>
      <c r="E545" s="33">
        <v>0.1</v>
      </c>
    </row>
    <row r="546" spans="3:5" ht="15">
      <c r="C546" s="31"/>
      <c r="D546" s="32" t="s">
        <v>26</v>
      </c>
      <c r="E546" s="77">
        <v>2.9999999999999997E-4</v>
      </c>
    </row>
    <row r="547" spans="3:5" ht="15">
      <c r="C547" s="31"/>
      <c r="D547" s="32" t="s">
        <v>64</v>
      </c>
      <c r="E547" s="18">
        <v>1.4999999999999999E-2</v>
      </c>
    </row>
    <row r="548" spans="3:5" ht="15">
      <c r="C548" s="31"/>
      <c r="D548" s="32" t="s">
        <v>93</v>
      </c>
      <c r="E548" s="18">
        <v>0.01</v>
      </c>
    </row>
    <row r="549" spans="3:5" ht="15">
      <c r="C549" s="31"/>
      <c r="D549" s="32"/>
      <c r="E549" s="18"/>
    </row>
    <row r="550" spans="3:5" ht="15">
      <c r="C550" s="31"/>
      <c r="D550" s="32"/>
      <c r="E550" s="18"/>
    </row>
    <row r="551" spans="3:5" ht="15">
      <c r="C551" s="26"/>
      <c r="D551" s="3"/>
      <c r="E551" s="6"/>
    </row>
    <row r="552" spans="3:5" ht="15">
      <c r="C552" s="29"/>
      <c r="D552" s="21"/>
      <c r="E552" s="22"/>
    </row>
    <row r="553" spans="3:5" ht="15.75" thickBot="1">
      <c r="C553" s="13"/>
      <c r="D553" s="14"/>
      <c r="E553" s="15"/>
    </row>
    <row r="554" spans="3:5" ht="13.5" thickBot="1"/>
    <row r="555" spans="3:5" ht="15">
      <c r="C555" s="42" t="s">
        <v>215</v>
      </c>
      <c r="D555" s="68" t="s">
        <v>75</v>
      </c>
      <c r="E555" s="48">
        <v>0.3</v>
      </c>
    </row>
    <row r="556" spans="3:5" ht="15">
      <c r="C556" s="73"/>
      <c r="D556" s="3" t="s">
        <v>186</v>
      </c>
      <c r="E556" s="6">
        <v>5.0000000000000001E-3</v>
      </c>
    </row>
    <row r="557" spans="3:5" ht="15">
      <c r="C557" s="73"/>
      <c r="D557" s="3" t="s">
        <v>16</v>
      </c>
      <c r="E557" s="6">
        <v>2.5000000000000001E-2</v>
      </c>
    </row>
    <row r="558" spans="3:5" ht="15">
      <c r="C558" s="73"/>
      <c r="D558" s="1" t="s">
        <v>15</v>
      </c>
      <c r="E558" s="6">
        <v>0.05</v>
      </c>
    </row>
    <row r="559" spans="3:5" ht="15">
      <c r="C559" s="73"/>
      <c r="D559" s="3" t="s">
        <v>7</v>
      </c>
      <c r="E559" s="6">
        <v>0.2</v>
      </c>
    </row>
    <row r="560" spans="3:5" ht="15">
      <c r="C560" s="73"/>
      <c r="D560" s="3"/>
      <c r="E560" s="6"/>
    </row>
    <row r="561" spans="3:5" ht="15.75" thickBot="1">
      <c r="C561" s="39"/>
      <c r="D561" s="53"/>
      <c r="E561" s="54"/>
    </row>
    <row r="562" spans="3:5" ht="13.5" thickBot="1"/>
    <row r="563" spans="3:5" ht="15">
      <c r="C563" s="42" t="s">
        <v>273</v>
      </c>
      <c r="D563" s="68" t="s">
        <v>46</v>
      </c>
      <c r="E563" s="48">
        <v>0.08</v>
      </c>
    </row>
    <row r="564" spans="3:5" ht="15">
      <c r="C564" s="73">
        <v>160</v>
      </c>
      <c r="D564" s="3" t="s">
        <v>189</v>
      </c>
      <c r="E564" s="6">
        <v>0.01</v>
      </c>
    </row>
    <row r="565" spans="3:5" ht="15">
      <c r="C565" s="73"/>
      <c r="D565" s="3" t="s">
        <v>16</v>
      </c>
      <c r="E565" s="6">
        <v>1.2E-2</v>
      </c>
    </row>
    <row r="566" spans="3:5" ht="15">
      <c r="C566" s="73"/>
      <c r="D566" s="1" t="s">
        <v>50</v>
      </c>
      <c r="E566" s="6">
        <v>1.2E-2</v>
      </c>
    </row>
    <row r="567" spans="3:5" ht="15">
      <c r="C567" s="73"/>
      <c r="D567" s="3" t="s">
        <v>17</v>
      </c>
      <c r="E567" s="6">
        <v>1.2E-2</v>
      </c>
    </row>
    <row r="568" spans="3:5" ht="15">
      <c r="C568" s="73"/>
      <c r="D568" s="3" t="s">
        <v>274</v>
      </c>
      <c r="E568" s="6">
        <v>5.0000000000000001E-3</v>
      </c>
    </row>
    <row r="569" spans="3:5" ht="15.75" thickBot="1">
      <c r="C569" s="39"/>
      <c r="D569" s="53"/>
      <c r="E569" s="54"/>
    </row>
    <row r="570" spans="3:5" ht="13.5" thickBot="1"/>
    <row r="571" spans="3:5" ht="15">
      <c r="C571" s="25" t="s">
        <v>301</v>
      </c>
      <c r="D571" s="9" t="s">
        <v>3</v>
      </c>
      <c r="E571" s="10">
        <v>0</v>
      </c>
    </row>
    <row r="572" spans="3:5" ht="15">
      <c r="C572" s="31"/>
      <c r="D572" s="32" t="s">
        <v>302</v>
      </c>
      <c r="E572" s="18">
        <v>3.0000000000000001E-3</v>
      </c>
    </row>
    <row r="573" spans="3:5" ht="15">
      <c r="C573" s="26"/>
      <c r="D573" s="3" t="s">
        <v>11</v>
      </c>
      <c r="E573" s="6">
        <v>1.4999999999999999E-2</v>
      </c>
    </row>
    <row r="574" spans="3:5" ht="15.75" thickBot="1">
      <c r="C574" s="13"/>
      <c r="D574" s="14"/>
      <c r="E574" s="15"/>
    </row>
    <row r="575" spans="3:5" ht="15">
      <c r="C575" s="25" t="s">
        <v>108</v>
      </c>
      <c r="D575" s="9"/>
      <c r="E575" s="10"/>
    </row>
    <row r="576" spans="3:5" ht="15">
      <c r="C576" s="31"/>
      <c r="D576" s="32" t="s">
        <v>23</v>
      </c>
      <c r="E576" s="18">
        <v>3.0000000000000001E-3</v>
      </c>
    </row>
    <row r="577" spans="3:5" ht="15">
      <c r="C577" s="26"/>
      <c r="D577" s="3"/>
      <c r="E577" s="6"/>
    </row>
    <row r="578" spans="3:5" ht="15.75" thickBot="1">
      <c r="C578" s="13"/>
      <c r="D578" s="14"/>
      <c r="E578" s="15"/>
    </row>
    <row r="579" spans="3:5" ht="13.5" thickBot="1"/>
    <row r="580" spans="3:5">
      <c r="C580" s="37" t="s">
        <v>303</v>
      </c>
      <c r="D580" s="38" t="s">
        <v>304</v>
      </c>
      <c r="E580" s="38">
        <v>0.2</v>
      </c>
    </row>
    <row r="581" spans="3:5" ht="13.5" thickBot="1">
      <c r="C581" s="52"/>
      <c r="D581" s="55"/>
      <c r="E581" s="55"/>
    </row>
    <row r="582" spans="3:5" ht="13.5" thickBot="1"/>
    <row r="583" spans="3:5">
      <c r="C583" s="37" t="s">
        <v>305</v>
      </c>
      <c r="D583" s="38" t="s">
        <v>305</v>
      </c>
      <c r="E583" s="38">
        <v>0.1</v>
      </c>
    </row>
    <row r="584" spans="3:5" ht="13.5" thickBot="1">
      <c r="C584" s="52"/>
      <c r="D584" s="55"/>
      <c r="E584" s="55"/>
    </row>
    <row r="585" spans="3:5" ht="13.5" thickBot="1"/>
    <row r="586" spans="3:5">
      <c r="C586" s="42" t="s">
        <v>123</v>
      </c>
      <c r="D586" s="43" t="s">
        <v>294</v>
      </c>
      <c r="E586" s="43">
        <v>5.1999999999999998E-2</v>
      </c>
    </row>
    <row r="587" spans="3:5" ht="13.5" thickBot="1">
      <c r="C587" s="39"/>
      <c r="D587" s="40"/>
      <c r="E587" s="40"/>
    </row>
    <row r="588" spans="3:5" ht="13.5" thickBot="1"/>
    <row r="589" spans="3:5">
      <c r="C589" s="42" t="s">
        <v>7</v>
      </c>
      <c r="D589" s="43" t="s">
        <v>7</v>
      </c>
      <c r="E589" s="43">
        <v>1</v>
      </c>
    </row>
    <row r="590" spans="3:5" ht="13.5" thickBot="1">
      <c r="C590" s="39"/>
      <c r="D590" s="40"/>
      <c r="E590" s="40"/>
    </row>
    <row r="591" spans="3:5" ht="13.5" thickBot="1"/>
    <row r="592" spans="3:5">
      <c r="C592" s="42" t="s">
        <v>318</v>
      </c>
      <c r="D592" s="43" t="s">
        <v>319</v>
      </c>
      <c r="E592" s="43">
        <v>0.2</v>
      </c>
    </row>
    <row r="593" spans="3:5" ht="13.5" thickBot="1">
      <c r="C593" s="39"/>
      <c r="D593" s="40"/>
      <c r="E593" s="40"/>
    </row>
  </sheetData>
  <mergeCells count="6">
    <mergeCell ref="C362:E363"/>
    <mergeCell ref="C423:E424"/>
    <mergeCell ref="C1:E2"/>
    <mergeCell ref="C50:E51"/>
    <mergeCell ref="C169:E170"/>
    <mergeCell ref="C300:E301"/>
  </mergeCells>
  <phoneticPr fontId="0" type="noConversion"/>
  <pageMargins left="0.75" right="0.75" top="0.55000000000000004" bottom="0.42" header="0.5" footer="0.5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pane xSplit="1" topLeftCell="B1" activePane="topRight" state="frozen"/>
      <selection pane="topRight" activeCell="M22" sqref="M22"/>
    </sheetView>
  </sheetViews>
  <sheetFormatPr defaultRowHeight="12.75"/>
  <cols>
    <col min="1" max="1" width="30.5703125" customWidth="1"/>
    <col min="2" max="2" width="14.140625" customWidth="1"/>
    <col min="3" max="7" width="10.7109375" customWidth="1"/>
    <col min="8" max="8" width="13" customWidth="1"/>
    <col min="9" max="9" width="10.7109375" customWidth="1"/>
  </cols>
  <sheetData>
    <row r="1" spans="1:11" s="80" customFormat="1" ht="39.75" customHeight="1">
      <c r="A1" s="82" t="s">
        <v>32</v>
      </c>
      <c r="B1" s="81" t="s">
        <v>110</v>
      </c>
      <c r="C1" s="81" t="s">
        <v>111</v>
      </c>
      <c r="D1" s="81" t="s">
        <v>116</v>
      </c>
      <c r="E1" s="81" t="s">
        <v>117</v>
      </c>
      <c r="F1" s="81" t="s">
        <v>121</v>
      </c>
      <c r="G1" s="81" t="s">
        <v>122</v>
      </c>
      <c r="H1" s="81" t="s">
        <v>124</v>
      </c>
      <c r="I1" s="81" t="s">
        <v>232</v>
      </c>
      <c r="J1" s="81" t="s">
        <v>231</v>
      </c>
      <c r="K1" s="81" t="s">
        <v>296</v>
      </c>
    </row>
    <row r="2" spans="1:11">
      <c r="B2" s="2"/>
      <c r="C2" s="2"/>
      <c r="D2" s="2"/>
      <c r="E2" s="2"/>
      <c r="F2" s="2"/>
      <c r="G2" s="2"/>
      <c r="H2" s="2"/>
      <c r="I2" s="2"/>
      <c r="J2" s="2"/>
      <c r="K2" s="2">
        <f>J2*7</f>
        <v>0</v>
      </c>
    </row>
    <row r="3" spans="1:11">
      <c r="A3" s="85" t="s">
        <v>216</v>
      </c>
      <c r="B3" s="2"/>
      <c r="C3" s="2"/>
      <c r="D3" s="2"/>
      <c r="E3" s="2"/>
      <c r="F3" s="2"/>
      <c r="G3" s="2"/>
      <c r="H3" s="2"/>
      <c r="I3" s="2"/>
      <c r="J3" s="2"/>
      <c r="K3" s="2">
        <f t="shared" ref="K3:K38" si="0">J3*7</f>
        <v>0</v>
      </c>
    </row>
    <row r="4" spans="1:11">
      <c r="A4" s="85" t="s">
        <v>26</v>
      </c>
      <c r="B4" s="2"/>
      <c r="C4" s="2">
        <v>2E-3</v>
      </c>
      <c r="D4" s="2"/>
      <c r="E4" s="2"/>
      <c r="F4" s="2"/>
      <c r="G4" s="2"/>
      <c r="H4" s="2"/>
      <c r="I4" s="2">
        <f t="shared" ref="I4:I23" si="1">SUM(B4:H4)</f>
        <v>2E-3</v>
      </c>
      <c r="J4" s="2">
        <v>0.25</v>
      </c>
      <c r="K4" s="2">
        <f t="shared" si="0"/>
        <v>1.75</v>
      </c>
    </row>
    <row r="5" spans="1:11">
      <c r="A5" s="85" t="s">
        <v>23</v>
      </c>
      <c r="B5" s="2"/>
      <c r="C5" s="2">
        <v>3</v>
      </c>
      <c r="D5" s="2"/>
      <c r="E5" s="2">
        <v>3</v>
      </c>
      <c r="F5" s="2"/>
      <c r="G5" s="2">
        <v>3</v>
      </c>
      <c r="H5" s="2"/>
      <c r="I5" s="2">
        <f t="shared" si="1"/>
        <v>9</v>
      </c>
      <c r="J5" s="2">
        <v>1.4</v>
      </c>
      <c r="K5" s="2">
        <f t="shared" si="0"/>
        <v>9.7999999999999989</v>
      </c>
    </row>
    <row r="6" spans="1:11">
      <c r="A6" s="85" t="s">
        <v>15</v>
      </c>
      <c r="B6" s="2"/>
      <c r="C6" s="2">
        <f>100+285+50</f>
        <v>435</v>
      </c>
      <c r="D6" s="2">
        <f>285</f>
        <v>285</v>
      </c>
      <c r="E6" s="2">
        <f>99</f>
        <v>99</v>
      </c>
      <c r="F6" s="2"/>
      <c r="G6" s="2">
        <f>99+100+15</f>
        <v>214</v>
      </c>
      <c r="H6" s="2">
        <f>40+100+99</f>
        <v>239</v>
      </c>
      <c r="I6" s="2">
        <f t="shared" si="1"/>
        <v>1272</v>
      </c>
      <c r="J6" s="2">
        <v>187.5</v>
      </c>
      <c r="K6" s="2">
        <f t="shared" si="0"/>
        <v>1312.5</v>
      </c>
    </row>
    <row r="7" spans="1:11">
      <c r="A7" s="85" t="s">
        <v>14</v>
      </c>
      <c r="B7" s="2">
        <f>27+181+240</f>
        <v>448</v>
      </c>
      <c r="C7" s="2">
        <f>64</f>
        <v>64</v>
      </c>
      <c r="D7" s="2">
        <f>27+107</f>
        <v>134</v>
      </c>
      <c r="E7" s="2">
        <f>240+240+200</f>
        <v>680</v>
      </c>
      <c r="F7" s="2">
        <f>184+240</f>
        <v>424</v>
      </c>
      <c r="G7" s="2">
        <f>64+240</f>
        <v>304</v>
      </c>
      <c r="H7" s="2">
        <f>43+100</f>
        <v>143</v>
      </c>
      <c r="I7" s="2">
        <f t="shared" si="1"/>
        <v>2197</v>
      </c>
      <c r="J7" s="2">
        <v>300</v>
      </c>
      <c r="K7" s="2">
        <f t="shared" si="0"/>
        <v>2100</v>
      </c>
    </row>
    <row r="8" spans="1:11">
      <c r="A8" s="85" t="s">
        <v>217</v>
      </c>
      <c r="B8" s="2">
        <v>175</v>
      </c>
      <c r="C8" s="2">
        <v>175</v>
      </c>
      <c r="D8" s="2">
        <v>175</v>
      </c>
      <c r="E8" s="2">
        <v>175</v>
      </c>
      <c r="F8" s="2"/>
      <c r="G8" s="2">
        <v>175</v>
      </c>
      <c r="H8" s="2"/>
      <c r="I8" s="2">
        <f t="shared" si="1"/>
        <v>875</v>
      </c>
      <c r="J8" s="2">
        <v>125</v>
      </c>
      <c r="K8" s="2">
        <f t="shared" si="0"/>
        <v>875</v>
      </c>
    </row>
    <row r="9" spans="1:11">
      <c r="A9" s="85" t="s">
        <v>235</v>
      </c>
      <c r="B9" s="2">
        <f>13+33</f>
        <v>46</v>
      </c>
      <c r="C9" s="2">
        <v>50</v>
      </c>
      <c r="D9" s="2">
        <f>13+23</f>
        <v>36</v>
      </c>
      <c r="E9" s="2">
        <f>50</f>
        <v>50</v>
      </c>
      <c r="F9" s="2">
        <v>50</v>
      </c>
      <c r="G9" s="2"/>
      <c r="H9" s="2">
        <v>31</v>
      </c>
      <c r="I9" s="2">
        <f t="shared" si="1"/>
        <v>263</v>
      </c>
      <c r="J9" s="2">
        <v>38</v>
      </c>
      <c r="K9" s="2">
        <f t="shared" si="0"/>
        <v>266</v>
      </c>
    </row>
    <row r="10" spans="1:11">
      <c r="A10" s="85" t="s">
        <v>218</v>
      </c>
      <c r="B10" s="2"/>
      <c r="C10" s="2">
        <v>123</v>
      </c>
      <c r="D10" s="2"/>
      <c r="E10" s="2">
        <v>52</v>
      </c>
      <c r="F10" s="2"/>
      <c r="G10" s="2"/>
      <c r="H10" s="2"/>
      <c r="I10" s="2">
        <f t="shared" si="1"/>
        <v>175</v>
      </c>
      <c r="J10" s="2">
        <v>25</v>
      </c>
      <c r="K10" s="2">
        <f t="shared" si="0"/>
        <v>175</v>
      </c>
    </row>
    <row r="11" spans="1:11">
      <c r="A11" s="85" t="s">
        <v>219</v>
      </c>
      <c r="B11" s="2">
        <f>7+10</f>
        <v>17</v>
      </c>
      <c r="C11" s="2">
        <f>5+10</f>
        <v>15</v>
      </c>
      <c r="D11" s="2">
        <f>7+10+7+5+10</f>
        <v>39</v>
      </c>
      <c r="E11" s="2">
        <f>10+18</f>
        <v>28</v>
      </c>
      <c r="F11" s="2">
        <f>5+18</f>
        <v>23</v>
      </c>
      <c r="G11" s="2">
        <f>5+12</f>
        <v>17</v>
      </c>
      <c r="H11" s="2">
        <f>6+12+12</f>
        <v>30</v>
      </c>
      <c r="I11" s="2">
        <f t="shared" si="1"/>
        <v>169</v>
      </c>
      <c r="J11" s="2">
        <v>24</v>
      </c>
      <c r="K11" s="2">
        <f t="shared" si="0"/>
        <v>168</v>
      </c>
    </row>
    <row r="12" spans="1:11">
      <c r="A12" s="85" t="s">
        <v>77</v>
      </c>
      <c r="B12" s="2"/>
      <c r="C12" s="2"/>
      <c r="D12" s="2">
        <v>58</v>
      </c>
      <c r="E12" s="2"/>
      <c r="F12" s="2">
        <v>58</v>
      </c>
      <c r="G12" s="2">
        <v>24</v>
      </c>
      <c r="H12" s="2"/>
      <c r="I12" s="2">
        <f t="shared" si="1"/>
        <v>140</v>
      </c>
      <c r="J12" s="2">
        <v>20</v>
      </c>
      <c r="K12" s="2">
        <f t="shared" si="0"/>
        <v>140</v>
      </c>
    </row>
    <row r="13" spans="1:11">
      <c r="A13" s="85" t="s">
        <v>233</v>
      </c>
      <c r="B13" s="2">
        <f>30+71</f>
        <v>101</v>
      </c>
      <c r="C13" s="2">
        <f>30</f>
        <v>30</v>
      </c>
      <c r="D13" s="2">
        <f>30</f>
        <v>30</v>
      </c>
      <c r="E13" s="2">
        <f>38+71</f>
        <v>109</v>
      </c>
      <c r="F13" s="2">
        <f>15+19+20</f>
        <v>54</v>
      </c>
      <c r="G13" s="2">
        <f>30</f>
        <v>30</v>
      </c>
      <c r="H13" s="2">
        <f>38+68</f>
        <v>106</v>
      </c>
      <c r="I13" s="2">
        <f t="shared" si="1"/>
        <v>460</v>
      </c>
      <c r="J13" s="2">
        <v>80</v>
      </c>
      <c r="K13" s="2">
        <f t="shared" si="0"/>
        <v>560</v>
      </c>
    </row>
    <row r="14" spans="1:11">
      <c r="A14" s="85" t="s">
        <v>47</v>
      </c>
      <c r="B14" s="2">
        <f>10+4+2+1+5</f>
        <v>22</v>
      </c>
      <c r="C14" s="2">
        <f>5+4+4+3+4</f>
        <v>20</v>
      </c>
      <c r="D14" s="2">
        <f>10+4+4+3</f>
        <v>21</v>
      </c>
      <c r="E14" s="2">
        <f>4+2</f>
        <v>6</v>
      </c>
      <c r="F14" s="2">
        <f>5+4+4</f>
        <v>13</v>
      </c>
      <c r="G14" s="2">
        <f>5+4+4</f>
        <v>13</v>
      </c>
      <c r="H14" s="2">
        <f>5+4+4+5+5</f>
        <v>23</v>
      </c>
      <c r="I14" s="2">
        <f t="shared" si="1"/>
        <v>118</v>
      </c>
      <c r="J14" s="2">
        <v>20</v>
      </c>
      <c r="K14" s="2">
        <f t="shared" si="0"/>
        <v>140</v>
      </c>
    </row>
    <row r="15" spans="1:11">
      <c r="A15" s="85" t="s">
        <v>220</v>
      </c>
      <c r="B15" s="2">
        <f>5+5+5</f>
        <v>15</v>
      </c>
      <c r="C15" s="2">
        <f>5+10+4+2</f>
        <v>21</v>
      </c>
      <c r="D15" s="2">
        <f>5+5+5+5+4</f>
        <v>24</v>
      </c>
      <c r="E15" s="2">
        <f>5+10+5+5</f>
        <v>25</v>
      </c>
      <c r="F15" s="2">
        <f>5+5+5+5</f>
        <v>20</v>
      </c>
      <c r="G15" s="2">
        <f>5+10+3</f>
        <v>18</v>
      </c>
      <c r="H15" s="2">
        <f>5+5+5</f>
        <v>15</v>
      </c>
      <c r="I15" s="2">
        <f t="shared" si="1"/>
        <v>138</v>
      </c>
      <c r="J15" s="2">
        <v>20</v>
      </c>
      <c r="K15" s="2">
        <f t="shared" si="0"/>
        <v>140</v>
      </c>
    </row>
    <row r="16" spans="1:11">
      <c r="A16" s="85" t="s">
        <v>221</v>
      </c>
      <c r="B16" s="2">
        <f>100+20+22</f>
        <v>142</v>
      </c>
      <c r="C16" s="2">
        <f>100+100+30</f>
        <v>230</v>
      </c>
      <c r="D16" s="2">
        <f>100+22</f>
        <v>122</v>
      </c>
      <c r="E16" s="2">
        <f>98+100+22</f>
        <v>220</v>
      </c>
      <c r="F16" s="2">
        <f>99+22</f>
        <v>121</v>
      </c>
      <c r="G16" s="2">
        <f>100+100+150</f>
        <v>350</v>
      </c>
      <c r="H16" s="2">
        <f>98+200</f>
        <v>298</v>
      </c>
      <c r="I16" s="2">
        <f t="shared" si="1"/>
        <v>1483</v>
      </c>
      <c r="J16" s="2">
        <v>211</v>
      </c>
      <c r="K16" s="2">
        <f t="shared" si="0"/>
        <v>1477</v>
      </c>
    </row>
    <row r="17" spans="1:11">
      <c r="A17" s="85" t="s">
        <v>17</v>
      </c>
      <c r="B17" s="2">
        <f>21+20+6+63</f>
        <v>110</v>
      </c>
      <c r="C17" s="2">
        <f>37+5</f>
        <v>42</v>
      </c>
      <c r="D17" s="2">
        <f>21+20+12+5</f>
        <v>58</v>
      </c>
      <c r="E17" s="2">
        <f>20+37+13</f>
        <v>70</v>
      </c>
      <c r="F17" s="2">
        <f>20+37</f>
        <v>57</v>
      </c>
      <c r="G17" s="2">
        <f>13+37</f>
        <v>50</v>
      </c>
      <c r="H17" s="2">
        <f>35+19+50</f>
        <v>104</v>
      </c>
      <c r="I17" s="2">
        <f t="shared" si="1"/>
        <v>491</v>
      </c>
      <c r="J17" s="2">
        <v>70</v>
      </c>
      <c r="K17" s="2">
        <f t="shared" si="0"/>
        <v>490</v>
      </c>
    </row>
    <row r="18" spans="1:11">
      <c r="A18" s="85" t="s">
        <v>66</v>
      </c>
      <c r="B18" s="2"/>
      <c r="C18" s="2">
        <f>2+80</f>
        <v>82</v>
      </c>
      <c r="D18" s="2"/>
      <c r="E18" s="2"/>
      <c r="F18" s="2"/>
      <c r="G18" s="2"/>
      <c r="H18" s="2"/>
      <c r="I18" s="2">
        <f t="shared" si="1"/>
        <v>82</v>
      </c>
      <c r="J18" s="2">
        <v>10</v>
      </c>
      <c r="K18" s="2">
        <f t="shared" si="0"/>
        <v>70</v>
      </c>
    </row>
    <row r="19" spans="1:11">
      <c r="A19" s="85" t="s">
        <v>222</v>
      </c>
      <c r="B19" s="2">
        <f>33+115</f>
        <v>148</v>
      </c>
      <c r="C19" s="2"/>
      <c r="D19" s="2">
        <f>33+103+115</f>
        <v>251</v>
      </c>
      <c r="E19" s="2"/>
      <c r="F19" s="2">
        <f>33+96</f>
        <v>129</v>
      </c>
      <c r="G19" s="2">
        <f>33+115</f>
        <v>148</v>
      </c>
      <c r="H19" s="2">
        <f>107+80</f>
        <v>187</v>
      </c>
      <c r="I19" s="2">
        <f t="shared" si="1"/>
        <v>863</v>
      </c>
      <c r="J19" s="2">
        <v>127.7</v>
      </c>
      <c r="K19" s="2">
        <f t="shared" si="0"/>
        <v>893.9</v>
      </c>
    </row>
    <row r="20" spans="1:11">
      <c r="A20" s="85" t="s">
        <v>223</v>
      </c>
      <c r="B20" s="2">
        <v>21</v>
      </c>
      <c r="C20" s="2"/>
      <c r="D20" s="2">
        <v>21</v>
      </c>
      <c r="E20" s="2"/>
      <c r="F20" s="2">
        <v>26</v>
      </c>
      <c r="G20" s="2"/>
      <c r="H20" s="2">
        <v>65</v>
      </c>
      <c r="I20" s="2">
        <f t="shared" si="1"/>
        <v>133</v>
      </c>
      <c r="J20" s="2">
        <v>18.8</v>
      </c>
      <c r="K20" s="2">
        <f t="shared" si="0"/>
        <v>131.6</v>
      </c>
    </row>
    <row r="21" spans="1:11">
      <c r="A21" s="85" t="s">
        <v>224</v>
      </c>
      <c r="B21" s="2">
        <f>100</f>
        <v>100</v>
      </c>
      <c r="C21" s="2">
        <v>68</v>
      </c>
      <c r="D21" s="2"/>
      <c r="E21" s="2">
        <v>122</v>
      </c>
      <c r="F21" s="2">
        <v>122</v>
      </c>
      <c r="G21" s="2"/>
      <c r="H21" s="2"/>
      <c r="I21" s="2">
        <f t="shared" si="1"/>
        <v>412</v>
      </c>
      <c r="J21" s="2">
        <v>59.1</v>
      </c>
      <c r="K21" s="2">
        <f t="shared" si="0"/>
        <v>413.7</v>
      </c>
    </row>
    <row r="22" spans="1:11">
      <c r="A22" s="85" t="s">
        <v>11</v>
      </c>
      <c r="B22" s="2">
        <f>5+15+15+15</f>
        <v>50</v>
      </c>
      <c r="C22" s="2">
        <f>5+15+8+15+15</f>
        <v>58</v>
      </c>
      <c r="D22" s="2">
        <f>5+15+15+15</f>
        <v>50</v>
      </c>
      <c r="E22" s="2">
        <f>5+15+2+15+15</f>
        <v>52</v>
      </c>
      <c r="F22" s="2">
        <f>5+15+15+2+15</f>
        <v>52</v>
      </c>
      <c r="G22" s="2">
        <f>5+15+15+15</f>
        <v>50</v>
      </c>
      <c r="H22" s="2">
        <f>5+15+4+15+15</f>
        <v>54</v>
      </c>
      <c r="I22" s="2">
        <f t="shared" si="1"/>
        <v>366</v>
      </c>
      <c r="J22" s="2">
        <v>50</v>
      </c>
      <c r="K22" s="2">
        <f t="shared" si="0"/>
        <v>350</v>
      </c>
    </row>
    <row r="23" spans="1:11">
      <c r="A23" s="85" t="s">
        <v>18</v>
      </c>
      <c r="B23" s="2">
        <v>18</v>
      </c>
      <c r="C23" s="2">
        <v>121</v>
      </c>
      <c r="D23" s="2">
        <v>18</v>
      </c>
      <c r="E23" s="2"/>
      <c r="F23" s="2">
        <v>121</v>
      </c>
      <c r="G23" s="2"/>
      <c r="H23" s="2">
        <v>80</v>
      </c>
      <c r="I23" s="2">
        <f t="shared" si="1"/>
        <v>358</v>
      </c>
      <c r="J23" s="2">
        <v>65</v>
      </c>
      <c r="K23" s="2">
        <f t="shared" si="0"/>
        <v>455</v>
      </c>
    </row>
    <row r="24" spans="1:11">
      <c r="A24" s="85" t="s">
        <v>225</v>
      </c>
      <c r="B24" s="2"/>
      <c r="C24" s="2"/>
      <c r="D24" s="2"/>
      <c r="E24" s="2"/>
      <c r="F24" s="2"/>
      <c r="G24" s="2"/>
      <c r="H24" s="2"/>
      <c r="I24" s="2"/>
      <c r="J24" s="2"/>
      <c r="K24" s="2">
        <f t="shared" si="0"/>
        <v>0</v>
      </c>
    </row>
    <row r="25" spans="1:11">
      <c r="A25" s="85" t="s">
        <v>226</v>
      </c>
      <c r="B25" s="2"/>
      <c r="C25" s="2">
        <v>15</v>
      </c>
      <c r="D25" s="2"/>
      <c r="E25" s="2">
        <v>30</v>
      </c>
      <c r="F25" s="2">
        <v>15</v>
      </c>
      <c r="G25" s="2">
        <f>15+15</f>
        <v>30</v>
      </c>
      <c r="H25" s="2">
        <v>15</v>
      </c>
      <c r="I25" s="2">
        <f>SUM(B25:H25)</f>
        <v>105</v>
      </c>
      <c r="J25" s="2">
        <v>15</v>
      </c>
      <c r="K25" s="2">
        <f t="shared" si="0"/>
        <v>105</v>
      </c>
    </row>
    <row r="26" spans="1:11">
      <c r="A26" s="85" t="s">
        <v>0</v>
      </c>
      <c r="B26" s="2">
        <v>200</v>
      </c>
      <c r="C26" s="2"/>
      <c r="D26" s="2"/>
      <c r="E26" s="2"/>
      <c r="F26" s="2">
        <v>200</v>
      </c>
      <c r="G26" s="2"/>
      <c r="H26" s="2">
        <v>200</v>
      </c>
      <c r="I26" s="2">
        <f>SUM(B26:H26)</f>
        <v>600</v>
      </c>
      <c r="J26" s="2">
        <v>100</v>
      </c>
      <c r="K26" s="2">
        <f t="shared" si="0"/>
        <v>700</v>
      </c>
    </row>
    <row r="27" spans="1:11">
      <c r="A27" s="85" t="s">
        <v>25</v>
      </c>
      <c r="B27" s="2"/>
      <c r="C27" s="2"/>
      <c r="D27" s="2"/>
      <c r="E27" s="2"/>
      <c r="F27" s="2"/>
      <c r="G27" s="2"/>
      <c r="H27" s="2"/>
      <c r="I27" s="2"/>
      <c r="J27" s="2"/>
      <c r="K27" s="2">
        <f t="shared" si="0"/>
        <v>0</v>
      </c>
    </row>
    <row r="28" spans="1:11">
      <c r="A28" s="85" t="s">
        <v>1</v>
      </c>
      <c r="B28" s="2"/>
      <c r="C28" s="2"/>
      <c r="D28" s="2"/>
      <c r="E28" s="2">
        <v>80</v>
      </c>
      <c r="F28" s="2"/>
      <c r="G28" s="2"/>
      <c r="H28" s="2"/>
      <c r="I28" s="2">
        <f>SUM(B28:H28)</f>
        <v>80</v>
      </c>
      <c r="J28" s="2">
        <v>12</v>
      </c>
      <c r="K28" s="2">
        <f t="shared" si="0"/>
        <v>84</v>
      </c>
    </row>
    <row r="29" spans="1:11">
      <c r="A29" s="85" t="s">
        <v>227</v>
      </c>
      <c r="B29" s="2">
        <f>20</f>
        <v>20</v>
      </c>
      <c r="C29" s="2">
        <v>20</v>
      </c>
      <c r="D29" s="2">
        <v>20</v>
      </c>
      <c r="E29" s="2">
        <v>20</v>
      </c>
      <c r="F29" s="2">
        <v>20</v>
      </c>
      <c r="G29" s="2">
        <v>20</v>
      </c>
      <c r="H29" s="2">
        <v>20</v>
      </c>
      <c r="I29" s="2">
        <f>SUM(B29:H29)</f>
        <v>140</v>
      </c>
      <c r="J29" s="2">
        <v>20.399999999999999</v>
      </c>
      <c r="K29" s="2">
        <f t="shared" si="0"/>
        <v>142.79999999999998</v>
      </c>
    </row>
    <row r="30" spans="1:11">
      <c r="A30" s="85" t="s">
        <v>6</v>
      </c>
      <c r="B30" s="2">
        <v>32</v>
      </c>
      <c r="C30" s="2"/>
      <c r="D30" s="2">
        <v>32</v>
      </c>
      <c r="E30" s="2"/>
      <c r="F30" s="2">
        <v>48</v>
      </c>
      <c r="G30" s="2"/>
      <c r="H30" s="2"/>
      <c r="I30" s="2">
        <f>SUM(B30:H30)</f>
        <v>112</v>
      </c>
      <c r="J30" s="2">
        <v>16</v>
      </c>
      <c r="K30" s="2">
        <f t="shared" si="0"/>
        <v>112</v>
      </c>
    </row>
    <row r="31" spans="1:11">
      <c r="A31" s="85" t="s">
        <v>228</v>
      </c>
      <c r="B31" s="2"/>
      <c r="C31" s="2" t="s">
        <v>234</v>
      </c>
      <c r="D31" s="2"/>
      <c r="E31" s="2"/>
      <c r="F31" s="2"/>
      <c r="G31" s="2"/>
      <c r="H31" s="2"/>
      <c r="I31" s="2">
        <v>140</v>
      </c>
      <c r="J31" s="2">
        <v>20.399999999999999</v>
      </c>
      <c r="K31" s="2">
        <f t="shared" si="0"/>
        <v>142.79999999999998</v>
      </c>
    </row>
    <row r="32" spans="1:11">
      <c r="A32" s="85" t="s">
        <v>28</v>
      </c>
      <c r="B32" s="2">
        <v>2</v>
      </c>
      <c r="C32" s="2">
        <v>2</v>
      </c>
      <c r="D32" s="2">
        <f>4+2</f>
        <v>6</v>
      </c>
      <c r="E32" s="2">
        <v>5</v>
      </c>
      <c r="F32" s="2">
        <v>5</v>
      </c>
      <c r="G32" s="2"/>
      <c r="H32" s="2">
        <f>3</f>
        <v>3</v>
      </c>
      <c r="I32" s="2">
        <f t="shared" ref="I32:I38" si="2">SUM(B32:H32)</f>
        <v>23</v>
      </c>
      <c r="J32" s="2">
        <v>3</v>
      </c>
      <c r="K32" s="2">
        <f t="shared" si="0"/>
        <v>21</v>
      </c>
    </row>
    <row r="33" spans="1:11">
      <c r="A33" s="85" t="s">
        <v>229</v>
      </c>
      <c r="B33" s="2">
        <v>150</v>
      </c>
      <c r="C33" s="2">
        <v>150</v>
      </c>
      <c r="D33" s="2">
        <v>150</v>
      </c>
      <c r="E33" s="2">
        <v>150</v>
      </c>
      <c r="F33" s="2">
        <v>150</v>
      </c>
      <c r="G33" s="2">
        <v>150</v>
      </c>
      <c r="H33" s="2">
        <v>150</v>
      </c>
      <c r="I33" s="2">
        <f t="shared" si="2"/>
        <v>1050</v>
      </c>
      <c r="J33" s="2">
        <v>150</v>
      </c>
      <c r="K33" s="2">
        <f t="shared" si="0"/>
        <v>1050</v>
      </c>
    </row>
    <row r="34" spans="1:11">
      <c r="A34" s="85" t="s">
        <v>230</v>
      </c>
      <c r="B34" s="2">
        <v>150</v>
      </c>
      <c r="C34" s="2">
        <v>150</v>
      </c>
      <c r="D34" s="2">
        <v>150</v>
      </c>
      <c r="E34" s="2">
        <v>150</v>
      </c>
      <c r="F34" s="2">
        <v>150</v>
      </c>
      <c r="G34" s="2">
        <v>150</v>
      </c>
      <c r="H34" s="2">
        <v>150</v>
      </c>
      <c r="I34" s="2">
        <f t="shared" si="2"/>
        <v>1050</v>
      </c>
      <c r="J34" s="2">
        <v>150</v>
      </c>
      <c r="K34" s="2">
        <f t="shared" si="0"/>
        <v>1050</v>
      </c>
    </row>
    <row r="35" spans="1:11">
      <c r="A35" s="85" t="s">
        <v>24</v>
      </c>
      <c r="B35" s="2">
        <v>2</v>
      </c>
      <c r="C35" s="2">
        <v>1</v>
      </c>
      <c r="D35" s="2">
        <v>2</v>
      </c>
      <c r="E35" s="2">
        <v>1</v>
      </c>
      <c r="F35" s="2">
        <v>2</v>
      </c>
      <c r="G35" s="2">
        <v>1</v>
      </c>
      <c r="H35" s="2">
        <v>2</v>
      </c>
      <c r="I35" s="2">
        <f t="shared" si="2"/>
        <v>11</v>
      </c>
      <c r="J35" s="2">
        <v>2</v>
      </c>
      <c r="K35" s="2">
        <f t="shared" si="0"/>
        <v>14</v>
      </c>
    </row>
    <row r="36" spans="1:11">
      <c r="A36" s="85" t="s">
        <v>208</v>
      </c>
      <c r="B36" s="2"/>
      <c r="C36" s="2">
        <v>20</v>
      </c>
      <c r="D36" s="2">
        <v>20</v>
      </c>
      <c r="E36" s="2">
        <v>20</v>
      </c>
      <c r="F36" s="2"/>
      <c r="G36" s="2">
        <v>20</v>
      </c>
      <c r="H36" s="2">
        <v>20</v>
      </c>
      <c r="I36" s="2">
        <f t="shared" si="2"/>
        <v>100</v>
      </c>
      <c r="J36" s="2">
        <v>15</v>
      </c>
      <c r="K36" s="2">
        <f t="shared" si="0"/>
        <v>105</v>
      </c>
    </row>
    <row r="37" spans="1:11">
      <c r="A37" s="85" t="s">
        <v>300</v>
      </c>
      <c r="B37" s="2"/>
      <c r="C37" s="2">
        <v>200</v>
      </c>
      <c r="D37" s="2"/>
      <c r="E37" s="2"/>
      <c r="F37" s="2"/>
      <c r="G37" s="2"/>
      <c r="H37" s="2">
        <v>200</v>
      </c>
      <c r="I37" s="2">
        <f t="shared" si="2"/>
        <v>400</v>
      </c>
      <c r="J37" s="2">
        <v>150</v>
      </c>
      <c r="K37" s="2">
        <f t="shared" si="0"/>
        <v>1050</v>
      </c>
    </row>
    <row r="38" spans="1:11">
      <c r="A38" s="85" t="s">
        <v>7</v>
      </c>
      <c r="B38" s="2">
        <f>100+100</f>
        <v>200</v>
      </c>
      <c r="C38" s="2">
        <v>250</v>
      </c>
      <c r="D38" s="2"/>
      <c r="E38" s="2"/>
      <c r="F38" s="2"/>
      <c r="G38" s="2"/>
      <c r="H38" s="2"/>
      <c r="I38" s="2">
        <f t="shared" si="2"/>
        <v>450</v>
      </c>
      <c r="J38" s="2">
        <v>500</v>
      </c>
      <c r="K38" s="2">
        <f t="shared" si="0"/>
        <v>3500</v>
      </c>
    </row>
  </sheetData>
  <phoneticPr fontId="9" type="noConversion"/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меню ОМС 01,02,20</vt:lpstr>
      <vt:lpstr>меню ОСУ 19,12,19 </vt:lpstr>
      <vt:lpstr>меню ОМС дн 01,02,20</vt:lpstr>
      <vt:lpstr>блюда</vt:lpstr>
      <vt:lpstr>Меню раскладка накопительная</vt:lpstr>
      <vt:lpstr>'меню ОМС 01,02,20'!Область_печати</vt:lpstr>
      <vt:lpstr>'меню ОМС дн 01,02,20'!Область_печати</vt:lpstr>
      <vt:lpstr>'меню ОСУ 19,12,19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Sisadm</cp:lastModifiedBy>
  <cp:lastPrinted>2020-01-09T09:11:27Z</cp:lastPrinted>
  <dcterms:created xsi:type="dcterms:W3CDTF">1996-10-08T23:32:33Z</dcterms:created>
  <dcterms:modified xsi:type="dcterms:W3CDTF">2020-12-25T04:34:25Z</dcterms:modified>
</cp:coreProperties>
</file>